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IDIPRON\Mapas de Riesgos\CORTE DICIEMBRE 2024\"/>
    </mc:Choice>
  </mc:AlternateContent>
  <xr:revisionPtr revIDLastSave="0" documentId="13_ncr:1_{B965011B-4086-41DF-B1D0-1B488474EE8D}" xr6:coauthVersionLast="47" xr6:coauthVersionMax="47" xr10:uidLastSave="{00000000-0000-0000-0000-000000000000}"/>
  <bookViews>
    <workbookView xWindow="-120" yWindow="-120" windowWidth="29040" windowHeight="15840" activeTab="2" xr2:uid="{75C8F599-332E-4865-8E46-7F99BFC3973A}"/>
  </bookViews>
  <sheets>
    <sheet name="DIRECCIONAMIENTO ESTRATEGICO" sheetId="2" r:id="rId1"/>
    <sheet name="SERVICIO A LA CIUDADANIA" sheetId="3" r:id="rId2"/>
    <sheet name="COMUNICACION ESTRATEGICA" sheetId="4" r:id="rId3"/>
    <sheet name="GESTION DEL CONOCIMIENTO" sheetId="5" r:id="rId4"/>
    <sheet name="GESTION TICS" sheetId="6" r:id="rId5"/>
  </sheets>
  <externalReferences>
    <externalReference r:id="rId6"/>
    <externalReference r:id="rId7"/>
    <externalReference r:id="rId8"/>
    <externalReference r:id="rId9"/>
    <externalReference r:id="rId10"/>
  </externalReferences>
  <definedNames>
    <definedName name="_xlnm.Print_Area" localSheetId="2">'COMUNICACION ESTRATEGICA'!$A$1:$AG$22</definedName>
    <definedName name="_xlnm.Print_Area" localSheetId="0">'DIRECCIONAMIENTO ESTRATEGICO'!$A$1:$AG$22</definedName>
    <definedName name="_xlnm.Print_Area" localSheetId="3">'GESTION DEL CONOCIMIENTO'!$A$1:$AG$22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L21" i="6"/>
  <c r="L20" i="6"/>
  <c r="L19" i="6"/>
  <c r="L18" i="6"/>
  <c r="L17" i="6"/>
  <c r="L16" i="6"/>
  <c r="M16" i="6" s="1"/>
  <c r="M19" i="6" s="1"/>
  <c r="G16" i="6"/>
  <c r="H16" i="6" s="1"/>
  <c r="O19" i="6" l="1"/>
  <c r="P16" i="6"/>
  <c r="Q19" i="6" l="1"/>
  <c r="R16" i="6" s="1"/>
  <c r="S16" i="6" s="1"/>
  <c r="T16" i="6" s="1"/>
  <c r="O16" i="6"/>
  <c r="L22" i="5"/>
  <c r="L21" i="5"/>
  <c r="L20" i="5"/>
  <c r="L19" i="5"/>
  <c r="L18" i="5"/>
  <c r="L17" i="5"/>
  <c r="L16" i="5"/>
  <c r="M16" i="5" s="1"/>
  <c r="M19" i="5" s="1"/>
  <c r="G16" i="5"/>
  <c r="H16" i="5" s="1"/>
  <c r="P16" i="5" l="1"/>
  <c r="O19" i="5"/>
  <c r="Q19" i="5" l="1"/>
  <c r="R16" i="5" s="1"/>
  <c r="S16" i="5" s="1"/>
  <c r="T16" i="5" s="1"/>
  <c r="O16" i="5"/>
  <c r="L22" i="4"/>
  <c r="L21" i="4"/>
  <c r="L20" i="4"/>
  <c r="L19" i="4"/>
  <c r="L18" i="4"/>
  <c r="L17" i="4"/>
  <c r="L16" i="4"/>
  <c r="M16" i="4" s="1"/>
  <c r="M19" i="4" s="1"/>
  <c r="G16" i="4"/>
  <c r="H16" i="4" s="1"/>
  <c r="O19" i="4" l="1"/>
  <c r="P16" i="4"/>
  <c r="Q19" i="4" l="1"/>
  <c r="R16" i="4" s="1"/>
  <c r="S16" i="4" s="1"/>
  <c r="T16" i="4" s="1"/>
  <c r="O16" i="4"/>
  <c r="L22" i="3"/>
  <c r="L21" i="3"/>
  <c r="L20" i="3"/>
  <c r="L19" i="3"/>
  <c r="L18" i="3"/>
  <c r="L17" i="3"/>
  <c r="L16" i="3"/>
  <c r="M16" i="3" s="1"/>
  <c r="M19" i="3" s="1"/>
  <c r="G16" i="3"/>
  <c r="H16" i="3" s="1"/>
  <c r="O19" i="3" l="1"/>
  <c r="P16" i="3"/>
  <c r="Q19" i="3" l="1"/>
  <c r="R16" i="3" s="1"/>
  <c r="S16" i="3" s="1"/>
  <c r="T16" i="3" s="1"/>
  <c r="O16" i="3"/>
  <c r="L22" i="2"/>
  <c r="L21" i="2"/>
  <c r="L20" i="2"/>
  <c r="L19" i="2"/>
  <c r="L18" i="2"/>
  <c r="L17" i="2"/>
  <c r="L16" i="2"/>
  <c r="M16" i="2" s="1"/>
  <c r="M19" i="2" s="1"/>
  <c r="G16" i="2"/>
  <c r="H16" i="2" s="1"/>
  <c r="O19" i="2" l="1"/>
  <c r="P16" i="2"/>
  <c r="O16" i="2" l="1"/>
  <c r="Q19" i="2"/>
  <c r="R16" i="2" s="1"/>
  <c r="S16" i="2" s="1"/>
  <c r="T1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tc={951F5E3D-4ECC-40E5-A482-E8017EAE1BAB}</author>
  </authors>
  <commentList>
    <comment ref="E16" authorId="0" shapeId="0" xr:uid="{457CDF78-C1F1-448C-8D02-6E75D1184ED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toma como referencia la situación de robo de discos duros presentada en el año 2019</t>
        </r>
      </text>
    </comment>
  </commentList>
</comments>
</file>

<file path=xl/sharedStrings.xml><?xml version="1.0" encoding="utf-8"?>
<sst xmlns="http://schemas.openxmlformats.org/spreadsheetml/2006/main" count="476" uniqueCount="161">
  <si>
    <t>DIRECCIONAMIENTO ESTRATÉGICO</t>
  </si>
  <si>
    <t>CÓDIGO</t>
  </si>
  <si>
    <t>E-DES-FT-020</t>
  </si>
  <si>
    <t>VERSIÓN</t>
  </si>
  <si>
    <t>02</t>
  </si>
  <si>
    <t>MAPA DE RIESGOS DE CORRUPCIÓN</t>
  </si>
  <si>
    <t>PÁGINA</t>
  </si>
  <si>
    <t xml:space="preserve">1 de 1 </t>
  </si>
  <si>
    <t>VIGENTE DESDE</t>
  </si>
  <si>
    <t>PROCESO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</si>
  <si>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</si>
  <si>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</si>
  <si>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</si>
  <si>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</si>
  <si>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</si>
  <si>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2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</si>
  <si>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</si>
  <si>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</si>
  <si>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</si>
  <si>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</si>
  <si>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</si>
  <si>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</si>
  <si>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</si>
  <si>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</si>
  <si>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</si>
  <si>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</si>
  <si>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</si>
  <si>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</si>
  <si>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</si>
  <si>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</si>
  <si>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</si>
  <si>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</si>
  <si>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</si>
  <si>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</si>
  <si>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</si>
  <si>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</si>
  <si>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</si>
  <si>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</si>
  <si>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</si>
  <si>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</si>
  <si>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</si>
  <si>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</si>
  <si>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</si>
  <si>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</si>
  <si>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</si>
  <si>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</si>
  <si>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</si>
  <si>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</si>
  <si>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</si>
  <si>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</si>
  <si>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</si>
  <si>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</si>
  <si>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</si>
  <si>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</si>
  <si>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</si>
  <si>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</si>
  <si>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</si>
  <si>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</si>
  <si>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</si>
  <si>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</si>
  <si>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</si>
  <si>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MUY BAJA</t>
  </si>
  <si>
    <t>MODERADO</t>
  </si>
  <si>
    <t xml:space="preserve">El Jefe de la Oficina Asesora de Planeación cada vez que se formula la planeación estratégica y los proyectos de inversión, realiza mesas de trabajo verificando que se inviten a los lideres de los procesos, jefes de oficina y sus equipos de trabajo con el fin de que sea un proceso participativo.
El funcionario o contratista encargado de hacer el seguimiento a la planeación, revisa que los datos de la consulta de Bogdata mensual conicida con la ejecución presupuestal por meta reportada en los informes de ejecución por parte de la administración de los proyectos de inversión y sube la información en el Sistema de Seguimiento de Proyectos de Inversión - SPI </t>
  </si>
  <si>
    <t>¿Existe un responsable asignado a la ejecución del control?</t>
  </si>
  <si>
    <t>ASIGNADO</t>
  </si>
  <si>
    <t>FUERTE (Siempre se Ejecuta)</t>
  </si>
  <si>
    <t>DIRECTAMENTE</t>
  </si>
  <si>
    <t>REDUCIR EL RIESGO</t>
  </si>
  <si>
    <t>Se realiza la reformulación o seguimiento, se prepara la información y se emite un nuevo informe corrigiendo los datos emitidos inicalmente</t>
  </si>
  <si>
    <t>Revisar los lineamientos establecidos para realizar la formulación de la planeación frente a la aplicación de los mismos con la formulación de la nueva plataforma estratégica y sise considera  necesario ajustar los documentos del proceso</t>
  </si>
  <si>
    <t>01/05/2024 al 30/07/2024</t>
  </si>
  <si>
    <r>
      <rPr>
        <b/>
        <u/>
        <sz val="10"/>
        <color rgb="FF000000"/>
        <rFont val="Times New Roman"/>
      </rPr>
      <t xml:space="preserve">
CONTROL 1:</t>
    </r>
    <r>
      <rPr>
        <sz val="10"/>
        <color rgb="FF000000"/>
        <rFont val="Times New Roman"/>
      </rPr>
      <t xml:space="preserve"> 
Se realizó convocatoria para ajuste de formulación de proyectos de inversión de acuerdo con herramienta en Excel emitida por el DNP como se evidencia en los Excel adjuntos, así como pantallazos de envío y recepción de estos.
Se presentan las fichas EBI, Fichas MGA y formulaciones definitivas. adicionalmente de presenta firmas y acta de anteproyecto de presupuesto 2025
Se realizó la actualización de la plataforma estratégica del IDIPRON de manera participativa con los procesos de la entidad en el marco de la mesa misional en la UPI La 32
Se realizó socialización de la Plataforma Estratégica con el Comité Directivo del Instituto
</t>
    </r>
    <r>
      <rPr>
        <b/>
        <u/>
        <sz val="10"/>
        <color rgb="FF000000"/>
        <rFont val="Times New Roman"/>
      </rPr>
      <t xml:space="preserve">CONTROL 2:
</t>
    </r>
    <r>
      <rPr>
        <sz val="10"/>
        <color rgb="FF000000"/>
        <rFont val="Times New Roman"/>
      </rPr>
      <t>Se realizan las revisiones mensuales y se revisa y verifica antes de subir al aplicativo nacional
En las evidencias se presentan los reportes SPI que se realizaron en segundo semestre; en a excepción del mes de noviembre el cual no fue posible por aviso de migración de antigua plataforma a nueva.  El mes de diciembre se realiza en enero de 2025 de acuerdo con indicaciones de DNP.</t>
    </r>
  </si>
  <si>
    <t>Se realizó armonización de la Plataforma Estratégica con la SDIS en el marco de la sesión del Plan Estadístico Distrital, donde se revisaron los lineamientos para la formulación de la plataforma estratégica</t>
  </si>
  <si>
    <t>Para el periodo no se materializó el riesgo</t>
  </si>
  <si>
    <t>No aplica</t>
  </si>
  <si>
    <t>CONTROL 1: Se valida la aplicación del control revisadas las evidencias relacionadas con la estructuración de los proyectos de inversión y la plataforma estratégica
CONTROL 2: Las evidencias corresponden a la aplicación del control para el periodo
ACCIONES DE FORTALECIMIENTO: Se evidencia la adecuada aplicación de la acción de fortalecimiento.
Para el periodo no se materializó el riesgo</t>
  </si>
  <si>
    <t>CONTROL 1: se evidenció la ejecución de la actividad de control
CONTROL 2: se evidenció la ejecución de la actividad de control
ACCIONES DE FORTALECIMIENTO: se evidenció la ejecución de la actividad de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</si>
  <si>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</si>
  <si>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</si>
  <si>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</si>
  <si>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</si>
  <si>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</si>
  <si>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</si>
  <si>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</si>
  <si>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</si>
  <si>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</si>
  <si>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</si>
  <si>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</si>
  <si>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</si>
  <si>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</si>
  <si>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</si>
  <si>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Actas de reunión / Documentos ajustados</t>
  </si>
  <si>
    <t>¿Se deja evidencia o rastro de la ejecución del control que permita a cualquier tercero con la evidencia llegar a la misma conclusión?</t>
  </si>
  <si>
    <t>COMPLETA</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</si>
  <si>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</si>
  <si>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</si>
  <si>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</si>
  <si>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</si>
  <si>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del proceso Servicio a la Ciudadanía a un tercero para beneficio propio o de terceros ajenos a la Entidad</t>
  </si>
  <si>
    <t>Perdida de información
Demandas a la entidad
Procesos disciplinarios</t>
  </si>
  <si>
    <t>1. El responsable del Servicio a la Ciudadanía, cada vez que se inicia un contrato de prestación de servicios o se vincula un funcionario de planta al grupo de servicio a la ciudadanía, verifica que hayan firmado el acuerdo de confidencialidad, en donde se especifica el compromiso de los servidores frente a la no divulgación de la información que se maneja en el proceso. Adicionalmente se informan las sanciones a las que se ven expuestos en caso de infringir este requisito
2.  El responsable del Servicio a la Ciudadanía realiza jornadas de inducción y reinducción cada vez que es requerido en donde se especifica la prohibición de la entrega o divulgación de información del área a terceros.</t>
  </si>
  <si>
    <t>FUERTE (SIEMPRE SE EJECUTA)</t>
  </si>
  <si>
    <t>Informar a la ofcina de Control Disciplinario Interno para su conocimiento y gestión.
Realizar reinducción a todo el equipo del proceso de Servicio a la Ciudadanía</t>
  </si>
  <si>
    <t xml:space="preserve">Incluir dentro del ejercicio de Cliente Incógnito semestral que se realiza a los servidores de Servicio a la Ciudadanía, preguntas relacionada con  la información personal de los beneficiarios con el fin de determinar que el lineamiento de no divulgar la información viene siendo aplicado. </t>
  </si>
  <si>
    <t>01 de junio a 30 de diciembre de 2024</t>
  </si>
  <si>
    <t>Control No.1: Durante el tercer cuatrimestre del año 2024, se aplicó el control de firma de los acuerdos de confidencialidad y de no divulgación de la información a cuatro (4) servidores(as) que desarrollan sus obligaciones contractuales en el proceso Servicio a la Ciudadanía; adicionalmente se realizó reunión con los integrantes del equipo en la cual se recomendó no suministrar a terceros  información de caracter reservado de los beneficarios, servidores del Instituto y ciudadanía en general.
Control No. 2: Se realizó una jornada de inducción y reinducción el día 20 de noviembre de 2024 con los integrantes del equipo Servicio a la Ciudadanía, en la cual se recomendó no suministrar información a terceros de caracter reservado de los beneficarios, servidores del Instituto y ciudadanía en general.</t>
  </si>
  <si>
    <t>En el tercer cuatrimestre, se realizó el ejercicio de cliente incógnito dirigido a las personas que atienden los puntos de atención, incluyendo preguntas relacionadas a la oferta de servicios que tiene el IDIPRON, trámite de PQRS, entre otros temas. De igual forma, se incluyeron preguntas relacionadas a la información personal de beneficiarios y funcionarios y se verificó que el lineamiento se esté cumpliendo respecto a la prohibición de la entrega o divulgación de información de la dependencia a terceros.</t>
  </si>
  <si>
    <t>No se presentó materialización del riesgo</t>
  </si>
  <si>
    <r>
      <rPr>
        <b/>
        <sz val="10"/>
        <color rgb="FF000000"/>
        <rFont val="Times New Roman"/>
        <family val="1"/>
      </rPr>
      <t xml:space="preserve">Enero 7 de 2025
</t>
    </r>
    <r>
      <rPr>
        <sz val="10"/>
        <color rgb="FF000000"/>
        <rFont val="Times New Roman"/>
        <family val="1"/>
      </rPr>
      <t xml:space="preserve">
</t>
    </r>
    <r>
      <rPr>
        <u/>
        <sz val="10"/>
        <color rgb="FF000000"/>
        <rFont val="Times New Roman"/>
        <family val="1"/>
      </rPr>
      <t>Control 1</t>
    </r>
    <r>
      <rPr>
        <sz val="10"/>
        <color rgb="FF000000"/>
        <rFont val="Times New Roman"/>
        <family val="1"/>
      </rPr>
      <t xml:space="preserve">: se valida la aplicación del control con la firma de los acuerdos de confidencialidad de cuatro (4) contratistas que pertenecen al proceso de Servicio a la Ciudadanía.
</t>
    </r>
    <r>
      <rPr>
        <u/>
        <sz val="10"/>
        <color rgb="FF000000"/>
        <rFont val="Times New Roman"/>
        <family val="1"/>
      </rPr>
      <t>Control 2</t>
    </r>
    <r>
      <rPr>
        <sz val="10"/>
        <color rgb="FF000000"/>
        <rFont val="Times New Roman"/>
        <family val="1"/>
      </rPr>
      <t xml:space="preserve">: se verifica la aplicación del control con acta de reunion y formato de asistencia del 20/11/2024, en la cual se socializó lo establecido en el acuerdo de confidencialidad y no divulgación de información.
</t>
    </r>
    <r>
      <rPr>
        <u/>
        <sz val="10"/>
        <color rgb="FF000000"/>
        <rFont val="Times New Roman"/>
        <family val="1"/>
      </rPr>
      <t>Acciones de Fortalecimiento</t>
    </r>
    <r>
      <rPr>
        <sz val="10"/>
        <color rgb="FF000000"/>
        <rFont val="Times New Roman"/>
        <family val="1"/>
      </rPr>
      <t>: para este seguimiento (tercer cuatrimestre) se evidenció la aplicación del cliente incógnito para el uso en los puntos de atención.</t>
    </r>
  </si>
  <si>
    <t>CONTROL 1: Se evidenció la ejecución de la actividad de control
CONTROL 2:  Se evidenció la ejecución de la actividad de control
ACCIONES A IMPLEMENTAR PARA EL FORTALECIMIENTO
Se evidenció la ejecución de la actividad de control.
Recomendacion: Continuar ejecutando las actividades de control de manera periodica, con evidencias completas y coherentes según lo establecido en la descripción del control.</t>
  </si>
  <si>
    <t>Formato de Cliente Incógnito</t>
  </si>
  <si>
    <t>PLANEACIÓN</t>
  </si>
  <si>
    <t>COMUNICACION ESTRATÉGICA</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</si>
  <si>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</si>
  <si>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Inicia con la identificación de la información a transmitir de la entidad, desarrollo de directrices de identidad visual y culmina con la divulgación y /o socialización interna o externamente. **</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</si>
  <si>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</si>
  <si>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</si>
  <si>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</si>
  <si>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</si>
  <si>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1. 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
2. El o la funcionaria o contratista de la Oficina Asesora de Comunicaciones, cada vez que se reciba una solicitud de publicación de información en la página web de la entidad verifica que la solicitud incluya el Formato de Publicación E-COE-FT-007 debidamente diligenciado y si se encuentra correcto envía la solicitud a el o la WEB MASTER para que realice la publicación.</t>
  </si>
  <si>
    <t>Contrarestar el efecto de la información manipulada o alterada con pronunciamientos oficiales en  los medios propios y externos, masivos, alternativos y digitales identificados por el proceso</t>
  </si>
  <si>
    <t>Implementar una estrategia de comunicación para recordar a todas las dependencias que la OAC es la única oficina autorizada para divulgar información realacionada con la Gestión Instituciona e  informar que la OAC exigirá para toda solicitud de publicación de información el formato E-COE-FT-007</t>
  </si>
  <si>
    <t>01/03/2024
al 
30/11/2024</t>
  </si>
  <si>
    <t>Control 1:  Para el periodo del 1 de septiembre a 31 de diciembre la Oficina Asesora de Comunicaciones cuenta con diecisiete (17) contratistas los cuales diligenciaron el formato Acuerdo de Confidencialidad y de no Divulgación de la Información, al momento de la vinculación, discriminados asi:
8 nuevos contratos
8 adiciones (continuan con el formato diligenciado del contrato inicial)
1 contrato finalizado en el mes de noviembre.
Control 2: Conforme a las solicitudes de publicacion allegadas a traves del formato de publicación E-COE-FT-007 a la Oficina Asesora de Comunicaciones, una vez revisadas en su correcto diligenciamiento, se han efectuado un total de 100 discriminadas así:
Septiembre: 26 publicaciones.
Octubre: 21 Publicaciones.
Noviembre: 21 Publicaciones.
Diciembre: 32 Publicaciones.</t>
  </si>
  <si>
    <t>Se realiza campaña en el ultimo cuatrimestre de 2024 por correo masivo (mailing) informando a toda la entidad que la información institucional únicamente puede ser divulgada por la OAC, y que en consecuencia debe ser solicitada y autorizada por los jefes de las dependencias a traves del formato de publicación E-COE-FT-007. De la misma forma para el diseño de piezas comunicacionales se aplica esta misma condición con el formato de solicitudes E-COE-FT-001.</t>
  </si>
  <si>
    <t>No se ha materializado el riesgo.</t>
  </si>
  <si>
    <t>N/A</t>
  </si>
  <si>
    <t>Enero 7 de 2025
Control 1: se valida la aplicación del control establecido, con la firma de los acuerdos de confidencialidad y la no divulgación de la información, de 17 contratistas de la Oficina Asesora de Comunicaciones.
Control 2: se verifica el control aplicado de acuerdo a lo definido, con las solicitudes de publicación de información en página web a través del formato  E-COE-FT-007: septiembre (26), octubre (21), noviembre (21) y diciembre (32), para un total de 100.
Acciones de Fortalecimiento: para este seguimiento (tercer cuatrimestre) se realizaron reiteraciones sobre las competencias de la Oficina Asesora de Comunicaciones como única dependencia autorizada en publicar información en la Entidad.</t>
  </si>
  <si>
    <r>
      <rPr>
        <b/>
        <sz val="10"/>
        <color rgb="FF000000"/>
        <rFont val="Times New Roman"/>
        <family val="1"/>
      </rPr>
      <t>Control 1:</t>
    </r>
    <r>
      <rPr>
        <sz val="10"/>
        <color rgb="FF000000"/>
        <rFont val="Times New Roman"/>
        <family val="1"/>
      </rPr>
      <t xml:space="preserve"> Se evidenció la ejecución de la actividad de control.
</t>
    </r>
    <r>
      <rPr>
        <b/>
        <sz val="10"/>
        <color rgb="FF000000"/>
        <rFont val="Times New Roman"/>
        <family val="1"/>
      </rPr>
      <t xml:space="preserve">
Control 2:</t>
    </r>
    <r>
      <rPr>
        <sz val="10"/>
        <color rgb="FF000000"/>
        <rFont val="Times New Roman"/>
        <family val="1"/>
      </rPr>
      <t xml:space="preserve"> Se evidenció la ejecución de la actividad de control.
</t>
    </r>
    <r>
      <rPr>
        <b/>
        <sz val="10"/>
        <color rgb="FF000000"/>
        <rFont val="Times New Roman"/>
        <family val="1"/>
      </rPr>
      <t>Acciones para el Fortalecimiento:</t>
    </r>
    <r>
      <rPr>
        <sz val="10"/>
        <color rgb="FF000000"/>
        <rFont val="Times New Roman"/>
        <family val="1"/>
      </rPr>
      <t xml:space="preserve"> Se evidenció la ejecución de la actividad de Fortalecimiento.
No se reportaron materializaciones del riesgo</t>
    </r>
  </si>
  <si>
    <t>Política de comunicaciones revisada y actualizada</t>
  </si>
  <si>
    <t>GESTION DEL CONOCIMIENTO Y LA INNOVACIÓN</t>
  </si>
  <si>
    <t>Consolidar el ciclo del conocimiento y la innovación mediante el desarrollo de acciones, mecanismos e instrumentos que permitan mejorar la prestación de los servicios sociales a los grupos de valor</t>
  </si>
  <si>
    <t>Inicia con la generación y producción del conocimiento, el desarrollo de herramientas para su uso y apropiación y finaliza con la cultura de compartir y difundir el conocimiento que posibilite la toma de decisiones basado en evidencias.</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</si>
  <si>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</si>
  <si>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Uso indebido de la información sensible del Instituto (estudios o trabajos de investigación) por parte de servidores con nivel jerárquico alto o no, con el fin de favorecer intereses particulares de terceros.</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</si>
  <si>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</si>
  <si>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La persona que coordina el proceso de Gestión del Conocimiento, es el único autorizado para la entrega de información o estudios que se encuentren en desarrollo, cada vez que recibe una solicitud de información, verifica que sea el área la responsable de entregar la misma, revisa que  la información a entregar corresponda a la solicitada  y gestiona su  envío a través de correo electrónico institucional,</t>
  </si>
  <si>
    <t xml:space="preserve">Alertar a las personas y/o equipos que estén involucrados, mediante llamada telefónica y envío de correo electrónico informando respecto de la situación presentada.  </t>
  </si>
  <si>
    <t>Revisar que todos los servidores y funcionario que laboran en el proceso de gestion del conocimiento y la innovación hayan firmado un acuerdo de confidencialidad de la información</t>
  </si>
  <si>
    <t>01/01/2024 al 31/12/2024</t>
  </si>
  <si>
    <t xml:space="preserve">La información generada por los cuatro ejes de gestión del conocimiento y la innovación conforme al Dec. 221 de 2023 (Generación y producción de conocimiento, herramientas de gestión, analítica institucional y diálogos de saberes) se centralizó para su revisión, aprobación, difusión y socialización, mediante el correo gestiondeconocimiento@idipron.gov.co. 
Desde esta fuente parte dicha información, a nivel interno y externo conforme a las solicitudes desarrolladas. 
En el cuatrimestre monitoreado se enviaron 68 correos con sus respectivos adjuntos cuando corresponde. </t>
  </si>
  <si>
    <t xml:space="preserve">Las personas vinculadas al equipo de Gestión del Conocimiento y la Innovación  firmaron el acuerdo de confidencialidad de la información requerido por la Entidad  en el proceso de contratación </t>
  </si>
  <si>
    <t xml:space="preserve">1. ACCIONES DEL FORTALECIMIENTO.
Se evidencia los acuerdos de confidencialidad y no divulgación en el formato 015 firmados por cada uno de los integrantes del proceso. 
2. CONTROL 1.
Se observaron los 68 correos remitidos al lider del proceso de gstión de conocimiento y la innovación de personas internas y externas al instituto. </t>
  </si>
  <si>
    <r>
      <rPr>
        <b/>
        <sz val="10"/>
        <color rgb="FF000000"/>
        <rFont val="Times New Roman"/>
      </rPr>
      <t xml:space="preserve">CONTROL 1
</t>
    </r>
    <r>
      <rPr>
        <sz val="10"/>
        <color rgb="FF000000"/>
        <rFont val="Times New Roman"/>
      </rPr>
      <t xml:space="preserve">se evidenció la ejecución de la actividad de control. No obstante, se recomienda que en la evidencia aportada se incorpore una herramienta de medición de la gestión, que permita verificar el porcentaje real de solicitudes gestionadas frente a las solicitudes recibidas. Esto contribuirá a observar la trazabilidad de las solicitudes de manera más efectiva. Cabe señalar que el soporte presentado consiste principalmente en correos enviados por el área, lo que limita una evaluación integral del proceso.
</t>
    </r>
    <r>
      <rPr>
        <b/>
        <sz val="10"/>
        <color rgb="FF000000"/>
        <rFont val="Times New Roman"/>
      </rPr>
      <t xml:space="preserve">
ACCIONES DE FORTALECIMIENTO:
</t>
    </r>
    <r>
      <rPr>
        <sz val="10"/>
        <color rgb="FF000000"/>
        <rFont val="Times New Roman"/>
      </rPr>
      <t xml:space="preserve">Se evidencia la ejecución de la actividad de acción de fortalecimiento. Sin embargo, la evidencia aportada resulta coherente con las actividades realizadas, pero no con el soporte señalado, específicamente el “listado de asistencia”
</t>
    </r>
    <r>
      <rPr>
        <b/>
        <sz val="10"/>
        <color rgb="FF000000"/>
        <rFont val="Times New Roman"/>
      </rPr>
      <t xml:space="preserve">
RECOMENDACIONES:
</t>
    </r>
    <r>
      <rPr>
        <sz val="10"/>
        <color rgb="FF000000"/>
        <rFont val="Times New Roman"/>
      </rPr>
      <t xml:space="preserve">Revisar que lo descrito en el mapa de riesgos, sea coherente con la evidencia aportada sobre la ejecución de las acciones de fortalecimiento.
</t>
    </r>
  </si>
  <si>
    <t>listados de asistencia</t>
  </si>
  <si>
    <t>GESTION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</si>
  <si>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</si>
  <si>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</si>
  <si>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OBSERVACIONES OFICINA DE CONTROL INTERNO</t>
  </si>
  <si>
    <t>Debilidad en el monitoreo y seguimiento a las actividades de manipulación de equipos.</t>
  </si>
  <si>
    <t>Sustracción de equipos o partes de los equipos de tecnología por parte de los servidores públicos del IDIPRON o colaboradores de la Oficina de Tecnologías de la Información y las Comunicaciones para beneficio propio o de un tercero.</t>
  </si>
  <si>
    <t>Afectación en la disponibilidad de recursos e información  y/o servicios de la red de datos.</t>
  </si>
  <si>
    <t>Para los equipos de computo conectados a la red institucional (LAN), el Software ARANDA genera una alarma cuando se sustrae el disco duro de un equipo, enviando correo electrónico a la cuenta alarmasaranda@idipron.gov.co informando sobre la novedad presentada. En caso de que la novedad no corresponda a una situación programada por la Oficina de Tics, el responsable procede a informar al Jefe de la Oficina de Tecnologías y Comunicaciones.
El Jefe de la Oficina de Tics verifica, al menos una vez al año, que se cuente con una poliza de seguro todo riesgo daño material  que repone a la entidad los equipos sustraidos en caso de hurto, daño o pérdida.
Los técnicos encargados de llevar a cabo el mantenimiento de los equipos de cómputo, Cada vez que se realiza un mantenimiento preventivo o correctivo  aplica el formato Lista de Chequeo para mantenimiento y Soporte de Equipos Tecnológicos E-GTIC-FT-03 verificando entre otras cosas que el equipo cuente con guaya de seguridad y comprobando la configuración de hardware y software; de acuerdo con los resultados se  actualiza la hoja de vida de los equipos</t>
  </si>
  <si>
    <t>Verificar y hacer informe técnico de los equipos afectados a quien lo solicite con el fin de gestionar con la aseguradora.
Informar a la Oficina Juridica para que inicie los procedimientos para la denuncia ante las autoridades</t>
  </si>
  <si>
    <t>Realizar la revisión y ajuste del formato Lista de Chequeo para mantenimiento y Soporte de Equipos Tecnológicos E-GTIC-FT-03 incluyendo un espacio para la verificación de la instalación de la guaya de seguridad, así como ajustar la columna revisado de acuerdo con las opciones de la lista de chequeo.</t>
  </si>
  <si>
    <t>01/03/2024 a 30/04/2024</t>
  </si>
  <si>
    <t>Control No. 1: Durante el periodo evaluado no se presentó ningún evento de sustracción del disco duro que haya generado la emisión de alarmas.
Control No.2: Se verificó la existencia y vigencia de la póliza de seguridad para los equipos de cómputo y se encontró que existe una Póliza Todo Riesgo Daño Material, emitida por la firma Mapfre Seguros Generales de Colombia S.A, vigencia desde las 00:00 Horas del 23 de agosto de 2024 hasta las 00:00 Horas del 12 de mayo de 2025.
Control No.3: Durante los meses de septiembre y diciembre de 2024 se ejecutó el cronograma de Mantenimiento Preventivo Tercer Trimestre de 2024, el cual se envió a las diferentes Sedes y Upi’s. En dichos mantenimientos se verificó que el 100% de los equipos cuentan con guaya de seguridad, para lo cual el Ingeniero encargado de coordinar el cronograma de trabajo remitió las actas de mantenimiento en donde se ve que se procedió por parte de los Técnicos con la verificación de la instalación de las guayas de seguridad en los equipos de cómputo. Se aclara que para este año el cronograma total de mantenimiento de equipos se programó y se ejecutó finalizando el mes de septiembre  por lo que los soportes están hasta esta fecha.</t>
  </si>
  <si>
    <r>
      <rPr>
        <b/>
        <u/>
        <sz val="14"/>
        <color rgb="FF000000"/>
        <rFont val="Times New Roman"/>
        <family val="1"/>
      </rPr>
      <t xml:space="preserve">
ACCIONES A IMPLEMENTAR PARA EL FORTALECIMIENTO
</t>
    </r>
    <r>
      <rPr>
        <sz val="14"/>
        <color rgb="FF000000"/>
        <rFont val="Times New Roman"/>
        <family val="1"/>
      </rPr>
      <t xml:space="preserve">
no se cuenta con evidencias para revisión y ajuste del formato Lista de Chequeo para mantenimiento y Soporte de Equipos Tecnológicos E-GTIC-FT-03 incluyendo un espacio para la verificación de la instalación de la guaya de seguridad, así como ajustar la columna revisado de acuerdo con las opciones de la lista de chequeo.
Se realiza la siguiente revisión: 
</t>
    </r>
    <r>
      <rPr>
        <b/>
        <u/>
        <sz val="14"/>
        <color rgb="FF000000"/>
        <rFont val="Times New Roman"/>
        <family val="1"/>
      </rPr>
      <t>CONTROL1:</t>
    </r>
    <r>
      <rPr>
        <sz val="14"/>
        <color rgb="FF000000"/>
        <rFont val="Times New Roman"/>
        <family val="1"/>
      </rPr>
      <t xml:space="preserve"> no se presenta ningun evento para reportar 
</t>
    </r>
    <r>
      <rPr>
        <b/>
        <u/>
        <sz val="14"/>
        <color rgb="FF000000"/>
        <rFont val="Times New Roman"/>
        <family val="1"/>
      </rPr>
      <t xml:space="preserve">CONTROL2: </t>
    </r>
    <r>
      <rPr>
        <sz val="14"/>
        <color rgb="FF000000"/>
        <rFont val="Times New Roman"/>
        <family val="1"/>
      </rPr>
      <t xml:space="preserve">se verifica la vigencia de la póliza y es consecuente con lo reportado para el control.
</t>
    </r>
    <r>
      <rPr>
        <b/>
        <u/>
        <sz val="14"/>
        <color rgb="FF000000"/>
        <rFont val="Times New Roman"/>
        <family val="1"/>
      </rPr>
      <t>CONTROL 3:</t>
    </r>
    <r>
      <rPr>
        <sz val="14"/>
        <color rgb="FF000000"/>
        <rFont val="Times New Roman"/>
        <family val="1"/>
      </rPr>
      <t xml:space="preserve"> se revisan 3 actas para el seguimiento al control y se revisan las fechas de ejecución siendo consecuentes con lo reportado. 
las sedes intervenidas son Calle 61, Calle 63 y la Florida, y se encuentran firmadas por los responsables de los mantenimientos. </t>
    </r>
  </si>
  <si>
    <r>
      <rPr>
        <b/>
        <u/>
        <sz val="14"/>
        <color rgb="FF000000"/>
        <rFont val="Times New Roman"/>
        <family val="1"/>
      </rPr>
      <t xml:space="preserve">
</t>
    </r>
    <r>
      <rPr>
        <sz val="14"/>
        <color rgb="FF000000"/>
        <rFont val="Times New Roman"/>
        <family val="1"/>
      </rPr>
      <t>CONTROL1: Se reportó que durante este periodo no se dio aplicación a la actividad de control
CONTROL2: Se evidenció la ejecución de la actividad de control
CONTROL 3: Se evidenció la ejecución de la actividad de control
ACCIONES A IMPLEMENTAR PARA EL FORTALECIMIENTO
No se aportó evidencia que dé cuenta de la ejecución de la actividad de control
Recomendacion: Continuar ejecutando las actividades de control de manera periodica, con  evidencias completas y coherentes según lo establecido en la descripción del control.</t>
    </r>
  </si>
  <si>
    <t>Formato Ajustado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</si>
</sst>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1"/>
      <color theme="1"/>
      <name val="Calibri"/>
      <family val="2"/>
      <scheme val="minor"/>
    </font>
    <font>
      <b/>
      <sz val="10"/>
      <color theme="1"/>
      <name val="Times New Roman"/>
      <family val="1"/>
    </font>
    <font>
      <b/>
      <sz val="12"/>
      <color theme="1"/>
      <name val="Times New Roman"/>
      <family val="1"/>
    </font>
    <font>
      <sz val="10"/>
      <color theme="1"/>
      <name val="Times New Roman"/>
      <family val="1"/>
    </font>
    <font>
      <sz val="16"/>
      <color theme="1"/>
      <name val="Times New Roman"/>
      <family val="1"/>
    </font>
    <font>
      <sz val="14"/>
      <name val="Times New Roman"/>
      <family val="1"/>
    </font>
    <font>
      <sz val="12"/>
      <name val="Times New Roman"/>
      <family val="1"/>
    </font>
    <font>
      <b/>
      <sz val="20"/>
      <color theme="1"/>
      <name val="Calibri"/>
      <family val="2"/>
      <scheme val="minor"/>
    </font>
    <font>
      <b/>
      <sz val="10"/>
      <name val="Times New Roman"/>
      <family val="1"/>
    </font>
    <font>
      <b/>
      <sz val="12"/>
      <name val="Times New Roman"/>
      <family val="1"/>
    </font>
    <font>
      <b/>
      <sz val="20"/>
      <color theme="1"/>
      <name val="Times New Roman"/>
      <family val="1"/>
    </font>
    <font>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0"/>
      <color rgb="FF000000"/>
      <name val="Times New Roman"/>
    </font>
    <font>
      <b/>
      <u/>
      <sz val="10"/>
      <color rgb="FF000000"/>
      <name val="Times New Roman"/>
    </font>
    <font>
      <sz val="10"/>
      <color rgb="FF000000"/>
      <name val="Times New Roman"/>
      <family val="1"/>
    </font>
    <font>
      <b/>
      <sz val="14"/>
      <color theme="1"/>
      <name val="Times New Roman"/>
      <family val="1"/>
    </font>
    <font>
      <sz val="11"/>
      <color theme="1"/>
      <name val="Calibri"/>
      <scheme val="minor"/>
    </font>
    <font>
      <sz val="11"/>
      <name val="Calibri"/>
      <family val="2"/>
    </font>
    <font>
      <b/>
      <sz val="11"/>
      <color theme="1"/>
      <name val="Calibri"/>
      <family val="2"/>
    </font>
    <font>
      <sz val="11"/>
      <color theme="1"/>
      <name val="Calibri"/>
      <family val="2"/>
    </font>
    <font>
      <b/>
      <sz val="10"/>
      <color rgb="FF000000"/>
      <name val="Times New Roman"/>
      <family val="1"/>
    </font>
    <font>
      <u/>
      <sz val="10"/>
      <color rgb="FF000000"/>
      <name val="Times New Roman"/>
      <family val="1"/>
    </font>
    <font>
      <sz val="12"/>
      <color rgb="FF000000"/>
      <name val="Calibri"/>
      <family val="2"/>
    </font>
    <font>
      <sz val="14"/>
      <color rgb="FF000000"/>
      <name val="Times New Roman"/>
      <family val="1"/>
    </font>
    <font>
      <sz val="12"/>
      <color rgb="FF000000"/>
      <name val="Times New Roman"/>
      <family val="1"/>
    </font>
    <font>
      <sz val="10"/>
      <name val="Times New Roman"/>
      <family val="1"/>
    </font>
    <font>
      <sz val="9"/>
      <color theme="1"/>
      <name val="Calibri"/>
      <family val="2"/>
      <scheme val="minor"/>
    </font>
    <font>
      <b/>
      <sz val="12"/>
      <color rgb="FF000000"/>
      <name val="Inherit"/>
      <charset val="1"/>
    </font>
    <font>
      <sz val="12"/>
      <color rgb="FF000000"/>
      <name val="Inherit"/>
      <charset val="1"/>
    </font>
    <font>
      <b/>
      <sz val="10"/>
      <color rgb="FF000000"/>
      <name val="Times New Roman"/>
    </font>
    <font>
      <u/>
      <sz val="10"/>
      <color theme="1"/>
      <name val="Times New Roman"/>
      <family val="1"/>
    </font>
    <font>
      <sz val="14"/>
      <color rgb="FFFF0000"/>
      <name val="Times New Roman"/>
      <family val="1"/>
    </font>
    <font>
      <b/>
      <u/>
      <sz val="14"/>
      <color rgb="FF000000"/>
      <name val="Times New Roman"/>
      <family val="1"/>
    </font>
    <font>
      <u/>
      <sz val="14"/>
      <color theme="1"/>
      <name val="Times New Roman"/>
      <family val="1"/>
    </font>
    <font>
      <sz val="14"/>
      <color theme="1"/>
      <name val="Calibri"/>
      <family val="2"/>
      <scheme val="minor"/>
    </font>
    <font>
      <u/>
      <sz val="11"/>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theme="0"/>
      </patternFill>
    </fill>
    <fill>
      <patternFill patternType="solid">
        <fgColor rgb="FFF7CAAC"/>
        <bgColor rgb="FFF7CAAC"/>
      </patternFill>
    </fill>
    <fill>
      <patternFill patternType="solid">
        <fgColor rgb="FFBFBFBF"/>
        <bgColor rgb="FFBFBFBF"/>
      </patternFill>
    </fill>
    <fill>
      <patternFill patternType="solid">
        <fgColor rgb="FFECECEC"/>
        <bgColor rgb="FFECECEC"/>
      </patternFill>
    </fill>
    <fill>
      <patternFill patternType="solid">
        <fgColor rgb="FFFCE4D6"/>
        <bgColor rgb="FFFCE4D6"/>
      </patternFill>
    </fill>
    <fill>
      <patternFill patternType="solid">
        <fgColor rgb="FFDEEAF6"/>
        <bgColor rgb="FFDEEAF6"/>
      </patternFill>
    </fill>
    <fill>
      <patternFill patternType="solid">
        <fgColor rgb="FFD8D8D8"/>
        <bgColor rgb="FFD8D8D8"/>
      </patternFill>
    </fill>
    <fill>
      <patternFill patternType="solid">
        <fgColor rgb="FFE2EFDA"/>
        <bgColor rgb="FFE2EFDA"/>
      </patternFill>
    </fill>
    <fill>
      <patternFill patternType="solid">
        <fgColor rgb="FFFFFFFF"/>
        <bgColor indexed="64"/>
      </patternFill>
    </fill>
  </fills>
  <borders count="11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s>
  <cellStyleXfs count="2">
    <xf numFmtId="0" fontId="0" fillId="0" borderId="0"/>
    <xf numFmtId="0" fontId="20" fillId="0" borderId="0"/>
  </cellStyleXfs>
  <cellXfs count="371">
    <xf numFmtId="0" fontId="0" fillId="0" borderId="0" xfId="0"/>
    <xf numFmtId="0" fontId="3" fillId="2" borderId="6" xfId="0" applyFont="1" applyFill="1" applyBorder="1" applyAlignment="1">
      <alignment horizontal="center" vertical="center"/>
    </xf>
    <xf numFmtId="0" fontId="4" fillId="0" borderId="0" xfId="0" applyFont="1"/>
    <xf numFmtId="49" fontId="3" fillId="2" borderId="6"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0" fontId="2" fillId="2" borderId="10" xfId="0" applyFont="1" applyFill="1" applyBorder="1" applyAlignment="1">
      <alignment horizontal="left"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11" xfId="0" applyFont="1" applyFill="1" applyBorder="1" applyAlignment="1">
      <alignment horizontal="center" vertical="center"/>
    </xf>
    <xf numFmtId="0" fontId="3" fillId="3" borderId="12" xfId="0" applyFont="1" applyFill="1" applyBorder="1" applyAlignment="1">
      <alignment horizontal="left" vertical="center"/>
    </xf>
    <xf numFmtId="0" fontId="2" fillId="0" borderId="0" xfId="0" applyFont="1" applyAlignment="1">
      <alignment horizontal="center" vertical="center"/>
    </xf>
    <xf numFmtId="0" fontId="2" fillId="3" borderId="6" xfId="0" applyFont="1" applyFill="1" applyBorder="1" applyAlignment="1">
      <alignment horizontal="center" vertical="center" wrapText="1"/>
    </xf>
    <xf numFmtId="0" fontId="2" fillId="2" borderId="16" xfId="0" applyFont="1" applyFill="1" applyBorder="1" applyAlignment="1">
      <alignment vertical="center"/>
    </xf>
    <xf numFmtId="0" fontId="4" fillId="0" borderId="0" xfId="0" applyFont="1" applyAlignment="1">
      <alignment horizontal="left" vertical="center"/>
    </xf>
    <xf numFmtId="0" fontId="2" fillId="3" borderId="6" xfId="0" applyFont="1" applyFill="1" applyBorder="1" applyAlignment="1">
      <alignment horizontal="center" vertical="center"/>
    </xf>
    <xf numFmtId="0" fontId="8" fillId="0" borderId="6" xfId="0" applyFont="1" applyBorder="1" applyAlignment="1">
      <alignment horizontal="center" vertical="center"/>
    </xf>
    <xf numFmtId="0" fontId="0" fillId="0" borderId="6" xfId="0" applyBorder="1"/>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4" fontId="2" fillId="2" borderId="21"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0" borderId="0" xfId="0" applyFont="1" applyAlignment="1">
      <alignment horizontal="center"/>
    </xf>
    <xf numFmtId="0" fontId="2" fillId="4" borderId="30" xfId="0" applyFont="1" applyFill="1" applyBorder="1" applyAlignment="1">
      <alignment horizontal="center"/>
    </xf>
    <xf numFmtId="0" fontId="2" fillId="0" borderId="0" xfId="0" applyFont="1"/>
    <xf numFmtId="0" fontId="2" fillId="4" borderId="36" xfId="0" applyFont="1" applyFill="1" applyBorder="1" applyAlignment="1">
      <alignment horizontal="center" vertical="center" wrapText="1"/>
    </xf>
    <xf numFmtId="0" fontId="2" fillId="0" borderId="0" xfId="0" applyFont="1" applyAlignment="1">
      <alignment horizontal="center" vertical="center" wrapText="1"/>
    </xf>
    <xf numFmtId="0" fontId="9" fillId="4" borderId="39"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6" xfId="0" applyFont="1" applyFill="1" applyBorder="1" applyAlignment="1">
      <alignment horizontal="center" vertical="center"/>
    </xf>
    <xf numFmtId="0" fontId="10" fillId="4" borderId="3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13" fillId="0" borderId="41" xfId="0" applyFont="1" applyBorder="1" applyAlignment="1">
      <alignment horizontal="justify" vertical="top" wrapText="1"/>
    </xf>
    <xf numFmtId="0" fontId="2" fillId="0" borderId="42" xfId="0" applyFont="1" applyBorder="1" applyAlignment="1" applyProtection="1">
      <alignment horizontal="center" vertical="center" wrapText="1"/>
      <protection locked="0"/>
    </xf>
    <xf numFmtId="1" fontId="13" fillId="0" borderId="42" xfId="0" applyNumberFormat="1" applyFont="1" applyBorder="1" applyAlignment="1">
      <alignment horizontal="center" vertical="center"/>
    </xf>
    <xf numFmtId="0" fontId="4" fillId="0" borderId="0" xfId="0" applyFont="1" applyAlignment="1" applyProtection="1">
      <alignment horizontal="center"/>
      <protection locked="0"/>
    </xf>
    <xf numFmtId="0" fontId="13" fillId="0" borderId="44" xfId="0" applyFont="1" applyBorder="1" applyAlignment="1">
      <alignment horizontal="justify" vertical="top" wrapText="1"/>
    </xf>
    <xf numFmtId="0" fontId="2" fillId="0" borderId="45" xfId="0" applyFont="1" applyBorder="1" applyAlignment="1" applyProtection="1">
      <alignment horizontal="center" vertical="center" wrapText="1"/>
      <protection locked="0"/>
    </xf>
    <xf numFmtId="1" fontId="13" fillId="0" borderId="45" xfId="0" applyNumberFormat="1" applyFont="1" applyBorder="1" applyAlignment="1">
      <alignment horizontal="center" vertical="center"/>
    </xf>
    <xf numFmtId="0" fontId="13" fillId="0" borderId="0" xfId="0" applyFont="1" applyAlignment="1">
      <alignment vertical="top" wrapText="1"/>
    </xf>
    <xf numFmtId="0" fontId="13" fillId="6" borderId="6" xfId="0" applyFont="1" applyFill="1" applyBorder="1" applyAlignment="1">
      <alignment horizontal="center" vertical="center" wrapText="1"/>
    </xf>
    <xf numFmtId="0" fontId="2" fillId="0" borderId="0" xfId="0" applyFont="1" applyAlignment="1" applyProtection="1">
      <alignment horizontal="justify" vertical="center" wrapText="1"/>
      <protection locked="0"/>
    </xf>
    <xf numFmtId="0" fontId="13" fillId="0" borderId="53" xfId="0" applyFont="1" applyBorder="1" applyAlignment="1">
      <alignment horizontal="justify" vertical="top" wrapText="1"/>
    </xf>
    <xf numFmtId="0" fontId="2" fillId="0" borderId="54" xfId="0" applyFont="1" applyBorder="1" applyAlignment="1" applyProtection="1">
      <alignment horizontal="center" vertical="center" wrapText="1"/>
      <protection locked="0"/>
    </xf>
    <xf numFmtId="1" fontId="13" fillId="0" borderId="54" xfId="0" applyNumberFormat="1" applyFont="1" applyBorder="1" applyAlignment="1">
      <alignment horizontal="center" vertical="center"/>
    </xf>
    <xf numFmtId="0" fontId="3" fillId="9" borderId="64" xfId="1" applyFont="1" applyFill="1" applyBorder="1" applyAlignment="1">
      <alignment horizontal="center" vertical="center"/>
    </xf>
    <xf numFmtId="0" fontId="4" fillId="0" borderId="0" xfId="1" applyFont="1"/>
    <xf numFmtId="0" fontId="20" fillId="0" borderId="0" xfId="1"/>
    <xf numFmtId="49" fontId="3" fillId="9" borderId="64" xfId="1" applyNumberFormat="1" applyFont="1" applyFill="1" applyBorder="1" applyAlignment="1">
      <alignment horizontal="center" vertical="center"/>
    </xf>
    <xf numFmtId="14" fontId="3" fillId="9" borderId="64" xfId="1" applyNumberFormat="1" applyFont="1" applyFill="1" applyBorder="1" applyAlignment="1">
      <alignment horizontal="center" vertical="center"/>
    </xf>
    <xf numFmtId="0" fontId="2" fillId="9" borderId="58" xfId="1" applyFont="1" applyFill="1" applyBorder="1" applyAlignment="1">
      <alignment horizontal="left" vertical="center"/>
    </xf>
    <xf numFmtId="0" fontId="2" fillId="9" borderId="0" xfId="1" applyFont="1" applyFill="1" applyAlignment="1">
      <alignment horizontal="center" vertical="center"/>
    </xf>
    <xf numFmtId="14" fontId="2" fillId="9" borderId="0" xfId="1" applyNumberFormat="1" applyFont="1" applyFill="1" applyAlignment="1">
      <alignment horizontal="center" vertical="center"/>
    </xf>
    <xf numFmtId="0" fontId="2" fillId="9" borderId="70" xfId="1" applyFont="1" applyFill="1" applyBorder="1" applyAlignment="1">
      <alignment horizontal="center" vertical="center"/>
    </xf>
    <xf numFmtId="0" fontId="3" fillId="10" borderId="71" xfId="1" applyFont="1" applyFill="1" applyBorder="1" applyAlignment="1">
      <alignment horizontal="left" vertical="center"/>
    </xf>
    <xf numFmtId="0" fontId="2" fillId="0" borderId="0" xfId="1" applyFont="1" applyAlignment="1">
      <alignment horizontal="center" vertical="center"/>
    </xf>
    <xf numFmtId="0" fontId="2" fillId="10" borderId="64" xfId="1" applyFont="1" applyFill="1" applyBorder="1" applyAlignment="1">
      <alignment horizontal="center" vertical="center" wrapText="1"/>
    </xf>
    <xf numFmtId="0" fontId="2" fillId="9" borderId="74" xfId="1" applyFont="1" applyFill="1" applyBorder="1" applyAlignment="1">
      <alignment vertical="center"/>
    </xf>
    <xf numFmtId="0" fontId="4" fillId="0" borderId="0" xfId="1" applyFont="1" applyAlignment="1">
      <alignment horizontal="left" vertical="center"/>
    </xf>
    <xf numFmtId="0" fontId="2" fillId="10" borderId="64" xfId="1" applyFont="1" applyFill="1" applyBorder="1" applyAlignment="1">
      <alignment horizontal="center" vertical="center"/>
    </xf>
    <xf numFmtId="0" fontId="22" fillId="0" borderId="64" xfId="1" applyFont="1" applyBorder="1" applyAlignment="1">
      <alignment horizontal="center" vertical="center"/>
    </xf>
    <xf numFmtId="0" fontId="23" fillId="0" borderId="64" xfId="1" applyFont="1" applyBorder="1"/>
    <xf numFmtId="0" fontId="23" fillId="0" borderId="64" xfId="1" applyFont="1" applyBorder="1" applyAlignment="1">
      <alignment horizontal="center" vertical="center"/>
    </xf>
    <xf numFmtId="0" fontId="2" fillId="9" borderId="65" xfId="1" applyFont="1" applyFill="1" applyBorder="1" applyAlignment="1">
      <alignment horizontal="center" vertical="center"/>
    </xf>
    <xf numFmtId="0" fontId="2" fillId="9" borderId="77" xfId="1" applyFont="1" applyFill="1" applyBorder="1" applyAlignment="1">
      <alignment horizontal="center" vertical="center"/>
    </xf>
    <xf numFmtId="14" fontId="2" fillId="9" borderId="77" xfId="1" applyNumberFormat="1" applyFont="1" applyFill="1" applyBorder="1" applyAlignment="1">
      <alignment horizontal="center" vertical="center"/>
    </xf>
    <xf numFmtId="0" fontId="2" fillId="9" borderId="67" xfId="1" applyFont="1" applyFill="1" applyBorder="1" applyAlignment="1">
      <alignment horizontal="center" vertical="center"/>
    </xf>
    <xf numFmtId="0" fontId="2" fillId="0" borderId="0" xfId="1" applyFont="1" applyAlignment="1">
      <alignment horizontal="center"/>
    </xf>
    <xf numFmtId="0" fontId="2" fillId="11" borderId="62" xfId="1" applyFont="1" applyFill="1" applyBorder="1" applyAlignment="1">
      <alignment horizontal="center"/>
    </xf>
    <xf numFmtId="0" fontId="2" fillId="0" borderId="0" xfId="1" applyFont="1"/>
    <xf numFmtId="0" fontId="2" fillId="11" borderId="88" xfId="1" applyFont="1" applyFill="1" applyBorder="1" applyAlignment="1">
      <alignment horizontal="center" vertical="center" wrapText="1"/>
    </xf>
    <xf numFmtId="0" fontId="2" fillId="0" borderId="0" xfId="1" applyFont="1" applyAlignment="1">
      <alignment horizontal="center" vertical="center" wrapText="1"/>
    </xf>
    <xf numFmtId="0" fontId="2" fillId="11" borderId="87" xfId="1" applyFont="1" applyFill="1" applyBorder="1" applyAlignment="1">
      <alignment horizontal="center" vertical="center" wrapText="1"/>
    </xf>
    <xf numFmtId="0" fontId="2" fillId="11" borderId="88" xfId="1" applyFont="1" applyFill="1" applyBorder="1" applyAlignment="1">
      <alignment horizontal="center" vertical="center"/>
    </xf>
    <xf numFmtId="0" fontId="3" fillId="11" borderId="92" xfId="1" applyFont="1" applyFill="1" applyBorder="1" applyAlignment="1">
      <alignment horizontal="center" vertical="center" wrapText="1"/>
    </xf>
    <xf numFmtId="0" fontId="2" fillId="11" borderId="92" xfId="1" applyFont="1" applyFill="1" applyBorder="1" applyAlignment="1">
      <alignment horizontal="center" vertical="center" wrapText="1"/>
    </xf>
    <xf numFmtId="0" fontId="2" fillId="11" borderId="64" xfId="1" applyFont="1" applyFill="1" applyBorder="1" applyAlignment="1">
      <alignment horizontal="center" vertical="center" wrapText="1"/>
    </xf>
    <xf numFmtId="0" fontId="2" fillId="11" borderId="93" xfId="1" applyFont="1" applyFill="1" applyBorder="1" applyAlignment="1">
      <alignment horizontal="center" vertical="center" wrapText="1"/>
    </xf>
    <xf numFmtId="0" fontId="2" fillId="11" borderId="94" xfId="1" applyFont="1" applyFill="1" applyBorder="1" applyAlignment="1">
      <alignment horizontal="center" vertical="center" wrapText="1"/>
    </xf>
    <xf numFmtId="0" fontId="13" fillId="0" borderId="95" xfId="1" applyFont="1" applyBorder="1" applyAlignment="1">
      <alignment horizontal="left" vertical="top" wrapText="1"/>
    </xf>
    <xf numFmtId="0" fontId="2" fillId="0" borderId="96" xfId="1" applyFont="1" applyBorder="1" applyAlignment="1">
      <alignment horizontal="center" vertical="center" wrapText="1"/>
    </xf>
    <xf numFmtId="1" fontId="13" fillId="0" borderId="96" xfId="1" applyNumberFormat="1" applyFont="1" applyBorder="1" applyAlignment="1">
      <alignment horizontal="center" vertical="center"/>
    </xf>
    <xf numFmtId="0" fontId="4" fillId="0" borderId="0" xfId="1" applyFont="1" applyAlignment="1">
      <alignment horizontal="center"/>
    </xf>
    <xf numFmtId="0" fontId="13" fillId="0" borderId="98" xfId="1" applyFont="1" applyBorder="1" applyAlignment="1">
      <alignment horizontal="left" vertical="top" wrapText="1"/>
    </xf>
    <xf numFmtId="0" fontId="2" fillId="0" borderId="99" xfId="1" applyFont="1" applyBorder="1" applyAlignment="1">
      <alignment horizontal="center" vertical="center" wrapText="1"/>
    </xf>
    <xf numFmtId="1" fontId="13" fillId="0" borderId="99" xfId="1" applyNumberFormat="1" applyFont="1" applyBorder="1" applyAlignment="1">
      <alignment horizontal="center" vertical="center"/>
    </xf>
    <xf numFmtId="0" fontId="13" fillId="0" borderId="0" xfId="1" applyFont="1" applyAlignment="1">
      <alignment vertical="top" wrapText="1"/>
    </xf>
    <xf numFmtId="0" fontId="13" fillId="14" borderId="64" xfId="1" applyFont="1" applyFill="1" applyBorder="1" applyAlignment="1">
      <alignment horizontal="center" vertical="center" wrapText="1"/>
    </xf>
    <xf numFmtId="0" fontId="2" fillId="0" borderId="0" xfId="1" applyFont="1" applyAlignment="1">
      <alignment horizontal="left" vertical="center" wrapText="1"/>
    </xf>
    <xf numFmtId="0" fontId="13" fillId="0" borderId="104" xfId="1" applyFont="1" applyBorder="1" applyAlignment="1">
      <alignment horizontal="left" vertical="top" wrapText="1"/>
    </xf>
    <xf numFmtId="0" fontId="2" fillId="0" borderId="105" xfId="1" applyFont="1" applyBorder="1" applyAlignment="1">
      <alignment horizontal="center" vertical="center" wrapText="1"/>
    </xf>
    <xf numFmtId="1" fontId="13" fillId="0" borderId="105" xfId="1" applyNumberFormat="1" applyFont="1" applyBorder="1" applyAlignment="1">
      <alignment horizontal="center" vertical="center"/>
    </xf>
    <xf numFmtId="0" fontId="2" fillId="3" borderId="6" xfId="0" applyFont="1" applyFill="1" applyBorder="1" applyAlignment="1">
      <alignment horizontal="justify" vertical="center"/>
    </xf>
    <xf numFmtId="0" fontId="0" fillId="0" borderId="0" xfId="0" applyAlignment="1">
      <alignment wrapText="1"/>
    </xf>
    <xf numFmtId="0" fontId="30" fillId="0" borderId="0" xfId="0" applyFont="1" applyAlignment="1">
      <alignment wrapText="1"/>
    </xf>
    <xf numFmtId="0" fontId="31" fillId="17" borderId="0" xfId="0" applyFont="1" applyFill="1" applyAlignment="1">
      <alignment wrapText="1"/>
    </xf>
    <xf numFmtId="0" fontId="32" fillId="17" borderId="0" xfId="0" applyFont="1" applyFill="1" applyAlignment="1">
      <alignment wrapText="1"/>
    </xf>
    <xf numFmtId="0" fontId="1" fillId="0" borderId="6" xfId="0" applyFont="1" applyBorder="1" applyAlignment="1">
      <alignment horizontal="center" vertical="center"/>
    </xf>
    <xf numFmtId="0" fontId="2" fillId="4" borderId="47" xfId="0" applyFont="1" applyFill="1" applyBorder="1" applyAlignment="1">
      <alignment horizontal="center" vertical="center" wrapText="1"/>
    </xf>
    <xf numFmtId="0" fontId="4" fillId="0" borderId="0" xfId="0" applyFont="1" applyAlignment="1">
      <alignment horizontal="left"/>
    </xf>
    <xf numFmtId="0" fontId="2" fillId="8" borderId="6" xfId="0" applyFont="1" applyFill="1" applyBorder="1" applyAlignment="1">
      <alignment horizontal="center" vertical="center" wrapText="1"/>
    </xf>
    <xf numFmtId="0" fontId="2" fillId="4" borderId="39" xfId="0" applyFont="1" applyFill="1" applyBorder="1" applyAlignment="1">
      <alignment horizontal="left" vertical="center" wrapText="1"/>
    </xf>
    <xf numFmtId="0" fontId="34" fillId="0" borderId="0" xfId="0" applyFont="1"/>
    <xf numFmtId="0" fontId="0" fillId="0" borderId="0" xfId="0" applyAlignment="1">
      <alignment horizontal="left"/>
    </xf>
    <xf numFmtId="0" fontId="38" fillId="0" borderId="0" xfId="0" applyFont="1" applyAlignment="1">
      <alignment horizontal="left"/>
    </xf>
    <xf numFmtId="0" fontId="39" fillId="0" borderId="0" xfId="0" applyFont="1" applyAlignment="1">
      <alignment horizontal="left"/>
    </xf>
    <xf numFmtId="0" fontId="16" fillId="0" borderId="28"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9" fillId="0" borderId="48"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55" xfId="0" applyFont="1" applyBorder="1" applyAlignment="1">
      <alignment horizontal="center" vertical="center" wrapText="1"/>
    </xf>
    <xf numFmtId="0" fontId="19" fillId="5" borderId="6"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2" fillId="7" borderId="38" xfId="0" applyFont="1" applyFill="1" applyBorder="1" applyAlignment="1" applyProtection="1">
      <alignment horizontal="justify" vertical="center" wrapText="1"/>
      <protection locked="0"/>
    </xf>
    <xf numFmtId="0" fontId="2" fillId="7" borderId="40" xfId="0" applyFont="1" applyFill="1" applyBorder="1" applyAlignment="1" applyProtection="1">
      <alignment horizontal="justify" vertical="center" wrapText="1"/>
      <protection locked="0"/>
    </xf>
    <xf numFmtId="0" fontId="4" fillId="0" borderId="38" xfId="0" applyFont="1" applyBorder="1" applyAlignment="1" applyProtection="1">
      <alignment horizontal="center"/>
      <protection locked="0"/>
    </xf>
    <xf numFmtId="0" fontId="4" fillId="0" borderId="56" xfId="0" applyFont="1" applyBorder="1" applyAlignment="1" applyProtection="1">
      <alignment horizontal="center"/>
      <protection locked="0"/>
    </xf>
    <xf numFmtId="0" fontId="12" fillId="0" borderId="38"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14" fontId="4" fillId="0" borderId="28" xfId="0" applyNumberFormat="1"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0" xfId="0"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50"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0" xfId="0" applyFont="1" applyBorder="1" applyAlignment="1">
      <alignment horizontal="center" vertical="center" wrapText="1"/>
    </xf>
    <xf numFmtId="0" fontId="12" fillId="0" borderId="38" xfId="0" applyFont="1" applyBorder="1" applyAlignment="1" applyProtection="1">
      <alignment horizontal="justify" vertical="center" wrapText="1"/>
      <protection locked="0"/>
    </xf>
    <xf numFmtId="0" fontId="12" fillId="0" borderId="47" xfId="0" applyFont="1" applyBorder="1" applyAlignment="1" applyProtection="1">
      <alignment horizontal="justify" vertical="center"/>
      <protection locked="0"/>
    </xf>
    <xf numFmtId="0" fontId="12" fillId="0" borderId="16" xfId="0" applyFont="1" applyBorder="1" applyAlignment="1" applyProtection="1">
      <alignment horizontal="justify" vertical="center" wrapText="1"/>
      <protection locked="0"/>
    </xf>
    <xf numFmtId="0" fontId="12" fillId="0" borderId="36" xfId="0" applyFont="1" applyBorder="1" applyAlignment="1" applyProtection="1">
      <alignment horizontal="justify" vertical="center" wrapText="1"/>
      <protection locked="0"/>
    </xf>
    <xf numFmtId="0" fontId="12" fillId="0" borderId="50"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6" fillId="0" borderId="51" xfId="0" applyFont="1" applyBorder="1" applyAlignment="1" applyProtection="1">
      <alignment horizontal="justify" vertical="center" wrapText="1"/>
      <protection locked="0"/>
    </xf>
    <xf numFmtId="1" fontId="14" fillId="0" borderId="43" xfId="0" applyNumberFormat="1" applyFont="1" applyBorder="1" applyAlignment="1">
      <alignment horizontal="center" vertical="center" wrapText="1"/>
    </xf>
    <xf numFmtId="1" fontId="14" fillId="0" borderId="4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0" xfId="0" applyFont="1" applyBorder="1" applyAlignment="1">
      <alignment horizontal="center" vertical="center" wrapText="1"/>
    </xf>
    <xf numFmtId="0" fontId="14" fillId="5" borderId="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0" xfId="0" applyFont="1" applyBorder="1" applyAlignment="1">
      <alignment horizontal="center" vertical="center" wrapText="1"/>
    </xf>
    <xf numFmtId="0" fontId="15" fillId="0" borderId="6" xfId="0" applyFont="1" applyBorder="1" applyAlignment="1">
      <alignment horizontal="center" vertical="center" wrapText="1"/>
    </xf>
    <xf numFmtId="0" fontId="2" fillId="4" borderId="16"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11" fillId="0" borderId="2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12" fillId="0" borderId="6" xfId="0" applyFont="1" applyBorder="1" applyAlignment="1" applyProtection="1">
      <alignment horizontal="justify" vertical="center"/>
      <protection locked="0"/>
    </xf>
    <xf numFmtId="0" fontId="12" fillId="0" borderId="51" xfId="0" applyFont="1" applyBorder="1" applyAlignment="1" applyProtection="1">
      <alignment horizontal="justify" vertical="center"/>
      <protection locked="0"/>
    </xf>
    <xf numFmtId="0" fontId="9" fillId="0" borderId="37"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4" borderId="3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0" borderId="28"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6"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8" fillId="0" borderId="28" xfId="1" applyFont="1" applyBorder="1" applyAlignment="1" applyProtection="1">
      <alignment horizontal="center" vertical="center" wrapText="1"/>
      <protection locked="0"/>
    </xf>
    <xf numFmtId="0" fontId="4" fillId="0" borderId="28" xfId="1" applyFont="1" applyBorder="1" applyAlignment="1" applyProtection="1">
      <alignment horizontal="center" vertical="center" wrapText="1"/>
      <protection locked="0"/>
    </xf>
    <xf numFmtId="0" fontId="4" fillId="0" borderId="49" xfId="1" applyFont="1" applyBorder="1" applyAlignment="1" applyProtection="1">
      <alignment horizontal="center" vertical="center" wrapText="1"/>
      <protection locked="0"/>
    </xf>
    <xf numFmtId="0" fontId="26" fillId="0" borderId="82" xfId="1" applyFont="1" applyBorder="1" applyAlignment="1">
      <alignment horizontal="left" vertical="center" wrapText="1"/>
    </xf>
    <xf numFmtId="0" fontId="21" fillId="0" borderId="89" xfId="1" applyFont="1" applyBorder="1"/>
    <xf numFmtId="0" fontId="21" fillId="0" borderId="107" xfId="1" applyFont="1" applyBorder="1"/>
    <xf numFmtId="0" fontId="19" fillId="0" borderId="101" xfId="1" applyFont="1" applyBorder="1" applyAlignment="1">
      <alignment horizontal="center" vertical="center" wrapText="1"/>
    </xf>
    <xf numFmtId="0" fontId="21" fillId="0" borderId="100" xfId="1" applyFont="1" applyBorder="1"/>
    <xf numFmtId="0" fontId="21" fillId="0" borderId="106" xfId="1" applyFont="1" applyBorder="1"/>
    <xf numFmtId="0" fontId="19" fillId="12" borderId="74" xfId="1" applyFont="1" applyFill="1" applyBorder="1" applyAlignment="1">
      <alignment horizontal="center" vertical="center" wrapText="1"/>
    </xf>
    <xf numFmtId="0" fontId="21" fillId="0" borderId="88" xfId="1" applyFont="1" applyBorder="1"/>
    <xf numFmtId="0" fontId="21" fillId="0" borderId="103" xfId="1" applyFont="1" applyBorder="1"/>
    <xf numFmtId="0" fontId="14" fillId="14" borderId="74" xfId="1" applyFont="1" applyFill="1" applyBorder="1" applyAlignment="1">
      <alignment horizontal="center" vertical="center" wrapText="1"/>
    </xf>
    <xf numFmtId="0" fontId="2" fillId="15" borderId="82" xfId="1" applyFont="1" applyFill="1" applyBorder="1" applyAlignment="1">
      <alignment horizontal="left" vertical="center" wrapText="1"/>
    </xf>
    <xf numFmtId="0" fontId="21" fillId="0" borderId="94" xfId="1" applyFont="1" applyBorder="1"/>
    <xf numFmtId="0" fontId="4" fillId="16" borderId="82" xfId="1" applyFont="1" applyFill="1" applyBorder="1" applyAlignment="1">
      <alignment horizontal="center" vertical="center"/>
    </xf>
    <xf numFmtId="0" fontId="12" fillId="0" borderId="74" xfId="1" applyFont="1" applyBorder="1" applyAlignment="1">
      <alignment horizontal="center" vertical="center" wrapText="1"/>
    </xf>
    <xf numFmtId="0" fontId="4" fillId="0" borderId="82" xfId="1" applyFont="1" applyBorder="1" applyAlignment="1">
      <alignment horizontal="center" vertical="center" wrapText="1"/>
    </xf>
    <xf numFmtId="14" fontId="4" fillId="0" borderId="81" xfId="1" applyNumberFormat="1" applyFont="1" applyBorder="1" applyAlignment="1">
      <alignment horizontal="center" vertical="center"/>
    </xf>
    <xf numFmtId="0" fontId="21" fillId="0" borderId="87" xfId="1" applyFont="1" applyBorder="1"/>
    <xf numFmtId="0" fontId="21" fillId="0" borderId="102" xfId="1" applyFont="1" applyBorder="1"/>
    <xf numFmtId="0" fontId="18" fillId="0" borderId="74" xfId="1" applyFont="1" applyBorder="1" applyAlignment="1">
      <alignment horizontal="left" vertical="center" wrapText="1"/>
    </xf>
    <xf numFmtId="0" fontId="18" fillId="0" borderId="74" xfId="1" applyFont="1" applyBorder="1" applyAlignment="1">
      <alignment horizontal="center" vertical="center" wrapText="1"/>
    </xf>
    <xf numFmtId="0" fontId="15" fillId="0" borderId="74" xfId="1" applyFont="1" applyBorder="1" applyAlignment="1">
      <alignment horizontal="center" vertical="center" wrapText="1"/>
    </xf>
    <xf numFmtId="0" fontId="2" fillId="0" borderId="74" xfId="1" applyFont="1" applyBorder="1" applyAlignment="1">
      <alignment horizontal="center" vertical="center" wrapText="1"/>
    </xf>
    <xf numFmtId="0" fontId="3" fillId="9" borderId="74" xfId="1" applyFont="1" applyFill="1" applyBorder="1" applyAlignment="1">
      <alignment horizontal="center" vertical="center"/>
    </xf>
    <xf numFmtId="0" fontId="13" fillId="13" borderId="82" xfId="1" applyFont="1" applyFill="1" applyBorder="1" applyAlignment="1">
      <alignment horizontal="left" vertical="center" wrapText="1"/>
    </xf>
    <xf numFmtId="0" fontId="12" fillId="0" borderId="74" xfId="1" applyFont="1" applyBorder="1" applyAlignment="1">
      <alignment horizontal="left" vertical="center" wrapText="1"/>
    </xf>
    <xf numFmtId="1" fontId="14" fillId="0" borderId="97" xfId="1" applyNumberFormat="1" applyFont="1" applyBorder="1" applyAlignment="1">
      <alignment horizontal="center" vertical="center" wrapText="1"/>
    </xf>
    <xf numFmtId="0" fontId="3" fillId="0" borderId="74" xfId="1" applyFont="1" applyBorder="1" applyAlignment="1">
      <alignment horizontal="center" vertical="center" wrapText="1"/>
    </xf>
    <xf numFmtId="0" fontId="14" fillId="12" borderId="74" xfId="1" applyFont="1" applyFill="1" applyBorder="1" applyAlignment="1">
      <alignment horizontal="center" vertical="center"/>
    </xf>
    <xf numFmtId="0" fontId="21" fillId="0" borderId="92" xfId="1" applyFont="1" applyBorder="1"/>
    <xf numFmtId="0" fontId="14" fillId="0" borderId="74" xfId="1" applyFont="1" applyBorder="1" applyAlignment="1">
      <alignment horizontal="center" vertical="center" wrapText="1"/>
    </xf>
    <xf numFmtId="0" fontId="2" fillId="11" borderId="74" xfId="1" applyFont="1" applyFill="1" applyBorder="1" applyAlignment="1">
      <alignment horizontal="center" vertical="center" wrapText="1"/>
    </xf>
    <xf numFmtId="0" fontId="2" fillId="11" borderId="75" xfId="1" applyFont="1" applyFill="1" applyBorder="1" applyAlignment="1">
      <alignment horizontal="center" vertical="center" wrapText="1"/>
    </xf>
    <xf numFmtId="0" fontId="21" fillId="0" borderId="84" xfId="1" applyFont="1" applyBorder="1"/>
    <xf numFmtId="0" fontId="11" fillId="0" borderId="81" xfId="1" applyFont="1" applyBorder="1" applyAlignment="1">
      <alignment horizontal="center" vertical="center" wrapText="1"/>
    </xf>
    <xf numFmtId="0" fontId="2" fillId="0" borderId="81" xfId="1" applyFont="1" applyBorder="1" applyAlignment="1">
      <alignment horizontal="center" vertical="center" wrapText="1"/>
    </xf>
    <xf numFmtId="0" fontId="2" fillId="11" borderId="88" xfId="1" applyFont="1" applyFill="1" applyBorder="1" applyAlignment="1">
      <alignment horizontal="center" vertical="center" wrapText="1"/>
    </xf>
    <xf numFmtId="0" fontId="2" fillId="11" borderId="74" xfId="1" applyFont="1" applyFill="1" applyBorder="1" applyAlignment="1">
      <alignment horizontal="center" vertical="center"/>
    </xf>
    <xf numFmtId="0" fontId="2" fillId="11" borderId="59" xfId="1" applyFont="1" applyFill="1" applyBorder="1" applyAlignment="1">
      <alignment horizontal="center" vertical="center"/>
    </xf>
    <xf numFmtId="0" fontId="21" fillId="0" borderId="60" xfId="1" applyFont="1" applyBorder="1"/>
    <xf numFmtId="0" fontId="21" fillId="0" borderId="61" xfId="1" applyFont="1" applyBorder="1"/>
    <xf numFmtId="0" fontId="21" fillId="0" borderId="85" xfId="1" applyFont="1" applyBorder="1"/>
    <xf numFmtId="0" fontId="20" fillId="0" borderId="0" xfId="1"/>
    <xf numFmtId="0" fontId="21" fillId="0" borderId="86" xfId="1" applyFont="1" applyBorder="1"/>
    <xf numFmtId="0" fontId="21" fillId="0" borderId="66" xfId="1" applyFont="1" applyBorder="1"/>
    <xf numFmtId="0" fontId="21" fillId="0" borderId="67" xfId="1" applyFont="1" applyBorder="1"/>
    <xf numFmtId="0" fontId="21" fillId="0" borderId="68" xfId="1" applyFont="1" applyBorder="1"/>
    <xf numFmtId="0" fontId="2" fillId="11" borderId="81" xfId="1" applyFont="1" applyFill="1" applyBorder="1" applyAlignment="1">
      <alignment horizontal="center" vertical="center" wrapText="1"/>
    </xf>
    <xf numFmtId="0" fontId="2" fillId="11" borderId="82" xfId="1" applyFont="1" applyFill="1" applyBorder="1" applyAlignment="1">
      <alignment horizontal="center" vertical="center" wrapText="1"/>
    </xf>
    <xf numFmtId="0" fontId="2" fillId="0" borderId="83" xfId="1" applyFont="1" applyBorder="1" applyAlignment="1">
      <alignment horizontal="center"/>
    </xf>
    <xf numFmtId="0" fontId="21" fillId="0" borderId="62" xfId="1" applyFont="1" applyBorder="1"/>
    <xf numFmtId="0" fontId="21" fillId="0" borderId="63" xfId="1" applyFont="1" applyBorder="1"/>
    <xf numFmtId="0" fontId="2" fillId="0" borderId="75" xfId="1" applyFont="1" applyBorder="1" applyAlignment="1">
      <alignment horizontal="center"/>
    </xf>
    <xf numFmtId="0" fontId="2" fillId="11" borderId="90" xfId="1" applyFont="1" applyFill="1" applyBorder="1" applyAlignment="1">
      <alignment horizontal="center"/>
    </xf>
    <xf numFmtId="0" fontId="21" fillId="0" borderId="77" xfId="1" applyFont="1" applyBorder="1"/>
    <xf numFmtId="0" fontId="21" fillId="0" borderId="91" xfId="1" applyFont="1" applyBorder="1"/>
    <xf numFmtId="0" fontId="2" fillId="9" borderId="72" xfId="1" applyFont="1" applyFill="1" applyBorder="1" applyAlignment="1">
      <alignment horizontal="center" vertical="center"/>
    </xf>
    <xf numFmtId="0" fontId="21" fillId="0" borderId="72" xfId="1" applyFont="1" applyBorder="1"/>
    <xf numFmtId="0" fontId="21" fillId="0" borderId="73" xfId="1" applyFont="1" applyBorder="1"/>
    <xf numFmtId="14" fontId="5" fillId="9" borderId="75" xfId="1" applyNumberFormat="1" applyFont="1" applyFill="1" applyBorder="1" applyAlignment="1">
      <alignment horizontal="center" vertical="center"/>
    </xf>
    <xf numFmtId="0" fontId="12" fillId="9" borderId="76" xfId="1" applyFont="1" applyFill="1" applyBorder="1" applyAlignment="1">
      <alignment horizontal="left" vertical="center" wrapText="1"/>
    </xf>
    <xf numFmtId="0" fontId="2" fillId="11" borderId="78" xfId="1" applyFont="1" applyFill="1" applyBorder="1" applyAlignment="1">
      <alignment horizontal="center"/>
    </xf>
    <xf numFmtId="0" fontId="21" fillId="0" borderId="79" xfId="1" applyFont="1" applyBorder="1"/>
    <xf numFmtId="0" fontId="21" fillId="0" borderId="80" xfId="1" applyFont="1" applyBorder="1"/>
    <xf numFmtId="0" fontId="2" fillId="9" borderId="58" xfId="1" applyFont="1" applyFill="1" applyBorder="1" applyAlignment="1">
      <alignment horizontal="center" vertical="center"/>
    </xf>
    <xf numFmtId="0" fontId="21" fillId="0" borderId="65" xfId="1" applyFont="1" applyBorder="1"/>
    <xf numFmtId="0" fontId="21" fillId="0" borderId="69" xfId="1" applyFont="1" applyBorder="1"/>
    <xf numFmtId="0" fontId="3" fillId="9" borderId="59" xfId="1" applyFont="1" applyFill="1" applyBorder="1" applyAlignment="1">
      <alignment horizontal="center" vertical="center"/>
    </xf>
    <xf numFmtId="0" fontId="3" fillId="9" borderId="62" xfId="1" applyFont="1" applyFill="1" applyBorder="1" applyAlignment="1">
      <alignment horizontal="center" vertical="center"/>
    </xf>
    <xf numFmtId="0" fontId="18" fillId="0" borderId="38"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28"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6" xfId="0" applyFont="1" applyBorder="1" applyAlignment="1">
      <alignment horizontal="left" vertical="center" wrapText="1"/>
    </xf>
    <xf numFmtId="0" fontId="4" fillId="0" borderId="38"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38" xfId="0" applyFont="1" applyBorder="1" applyAlignment="1" applyProtection="1">
      <alignment horizontal="justify" vertical="center" wrapText="1"/>
      <protection locked="0"/>
    </xf>
    <xf numFmtId="0" fontId="4" fillId="0" borderId="47" xfId="0" applyFont="1" applyBorder="1" applyAlignment="1" applyProtection="1">
      <alignment horizontal="justify" vertical="center" wrapText="1"/>
      <protection locked="0"/>
    </xf>
    <xf numFmtId="0" fontId="29" fillId="0" borderId="16" xfId="0" applyFont="1" applyBorder="1" applyAlignment="1" applyProtection="1">
      <alignment horizontal="justify" vertical="center" wrapText="1"/>
      <protection locked="0"/>
    </xf>
    <xf numFmtId="0" fontId="29" fillId="0" borderId="36" xfId="0" applyFont="1" applyBorder="1" applyAlignment="1" applyProtection="1">
      <alignment horizontal="justify" vertical="center" wrapText="1"/>
      <protection locked="0"/>
    </xf>
    <xf numFmtId="0" fontId="29" fillId="0" borderId="50" xfId="0" applyFont="1" applyBorder="1" applyAlignment="1" applyProtection="1">
      <alignment horizontal="justify" vertical="center" wrapText="1"/>
      <protection locked="0"/>
    </xf>
    <xf numFmtId="0" fontId="29" fillId="0" borderId="38"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wrapText="1"/>
      <protection locked="0"/>
    </xf>
    <xf numFmtId="14" fontId="18" fillId="0" borderId="37" xfId="0" applyNumberFormat="1" applyFont="1" applyBorder="1" applyAlignment="1">
      <alignment horizontal="center" vertical="center"/>
    </xf>
    <xf numFmtId="0" fontId="18" fillId="0" borderId="39" xfId="0" applyFont="1" applyBorder="1" applyAlignment="1">
      <alignment horizontal="center" vertical="center"/>
    </xf>
    <xf numFmtId="0" fontId="18" fillId="0" borderId="108" xfId="0" applyFont="1" applyBorder="1" applyAlignment="1">
      <alignment horizontal="center" vertical="center"/>
    </xf>
    <xf numFmtId="0" fontId="18" fillId="0" borderId="1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09" xfId="0" applyFont="1" applyBorder="1" applyAlignment="1">
      <alignment horizontal="center" vertical="center" wrapText="1"/>
    </xf>
    <xf numFmtId="0" fontId="4" fillId="0" borderId="38"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29" fillId="0" borderId="6" xfId="0" applyFont="1" applyBorder="1" applyAlignment="1" applyProtection="1">
      <alignment horizontal="justify" vertical="center" wrapText="1"/>
      <protection locked="0"/>
    </xf>
    <xf numFmtId="0" fontId="29" fillId="0" borderId="51" xfId="0" applyFont="1" applyBorder="1" applyAlignment="1" applyProtection="1">
      <alignment horizontal="justify" vertical="center" wrapText="1"/>
      <protection locked="0"/>
    </xf>
    <xf numFmtId="0" fontId="27" fillId="2" borderId="17"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28" fillId="2" borderId="19"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18" fillId="0" borderId="111" xfId="0" applyFont="1" applyBorder="1" applyAlignment="1" applyProtection="1">
      <alignment horizontal="center" vertical="center" wrapText="1"/>
      <protection locked="0"/>
    </xf>
    <xf numFmtId="0" fontId="34" fillId="0" borderId="112" xfId="0" applyFont="1" applyBorder="1" applyAlignment="1" applyProtection="1">
      <alignment horizontal="center" vertical="center"/>
      <protection locked="0"/>
    </xf>
    <xf numFmtId="0" fontId="34" fillId="0" borderId="113" xfId="0" applyFont="1" applyBorder="1" applyAlignment="1" applyProtection="1">
      <alignment horizontal="center" vertical="center"/>
      <protection locked="0"/>
    </xf>
    <xf numFmtId="0" fontId="33" fillId="0" borderId="64" xfId="0" applyFont="1" applyBorder="1" applyAlignment="1">
      <alignment horizontal="left" vertical="center" wrapText="1" indent="2"/>
    </xf>
    <xf numFmtId="0" fontId="18" fillId="0" borderId="64" xfId="0" applyFont="1" applyBorder="1" applyAlignment="1">
      <alignment horizontal="left" vertical="center" wrapText="1" indent="2"/>
    </xf>
    <xf numFmtId="14" fontId="12" fillId="0" borderId="3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11" fillId="0" borderId="28" xfId="0" applyFont="1" applyBorder="1" applyAlignment="1" applyProtection="1">
      <alignment horizontal="justify" vertical="center" wrapText="1"/>
      <protection locked="0"/>
    </xf>
    <xf numFmtId="0" fontId="11" fillId="0" borderId="49" xfId="0" applyFont="1" applyBorder="1" applyAlignment="1" applyProtection="1">
      <alignment horizontal="justify" vertical="center" wrapText="1"/>
      <protection locked="0"/>
    </xf>
    <xf numFmtId="0" fontId="27" fillId="0" borderId="6" xfId="0" applyFont="1" applyBorder="1" applyAlignment="1" applyProtection="1">
      <alignment horizontal="justify" vertical="center" wrapText="1"/>
      <protection locked="0"/>
    </xf>
    <xf numFmtId="0" fontId="27" fillId="0" borderId="6" xfId="0" applyFont="1" applyBorder="1" applyAlignment="1" applyProtection="1">
      <alignment horizontal="justify" vertical="center"/>
      <protection locked="0"/>
    </xf>
    <xf numFmtId="0" fontId="27" fillId="0" borderId="51" xfId="0" applyFont="1" applyBorder="1" applyAlignment="1" applyProtection="1">
      <alignment horizontal="justify" vertical="center"/>
      <protection locked="0"/>
    </xf>
    <xf numFmtId="0" fontId="27" fillId="0" borderId="28" xfId="0" applyFont="1" applyBorder="1" applyAlignment="1" applyProtection="1">
      <alignment horizontal="left" vertical="center" wrapText="1"/>
      <protection locked="0"/>
    </xf>
    <xf numFmtId="0" fontId="37" fillId="0" borderId="28" xfId="0" applyFont="1" applyBorder="1" applyAlignment="1" applyProtection="1">
      <alignment horizontal="left" vertical="center"/>
      <protection locked="0"/>
    </xf>
    <xf numFmtId="0" fontId="37" fillId="0" borderId="49" xfId="0" applyFont="1" applyBorder="1" applyAlignment="1" applyProtection="1">
      <alignment horizontal="left" vertical="center"/>
      <protection locked="0"/>
    </xf>
    <xf numFmtId="0" fontId="6" fillId="0" borderId="38"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14" fontId="27" fillId="0" borderId="16" xfId="0" applyNumberFormat="1" applyFont="1" applyBorder="1" applyAlignment="1" applyProtection="1">
      <alignment horizontal="justify" vertical="center" wrapText="1"/>
      <protection locked="0"/>
    </xf>
    <xf numFmtId="0" fontId="27" fillId="0" borderId="36" xfId="0" applyFont="1" applyBorder="1" applyAlignment="1" applyProtection="1">
      <alignment horizontal="justify" vertical="center" wrapText="1"/>
      <protection locked="0"/>
    </xf>
    <xf numFmtId="0" fontId="27" fillId="0" borderId="50" xfId="0" applyFont="1" applyBorder="1" applyAlignment="1" applyProtection="1">
      <alignment horizontal="justify" vertical="center" wrapText="1"/>
      <protection locked="0"/>
    </xf>
    <xf numFmtId="0" fontId="27" fillId="0" borderId="16" xfId="0" applyFont="1" applyBorder="1" applyAlignment="1" applyProtection="1">
      <alignment horizontal="left" vertical="center" wrapText="1"/>
      <protection locked="0"/>
    </xf>
    <xf numFmtId="0" fontId="27" fillId="0" borderId="36" xfId="0" applyFont="1" applyBorder="1" applyAlignment="1" applyProtection="1">
      <alignment horizontal="left" vertical="center" wrapText="1"/>
      <protection locked="0"/>
    </xf>
    <xf numFmtId="0" fontId="27" fillId="0" borderId="50" xfId="0" applyFont="1" applyBorder="1" applyAlignment="1" applyProtection="1">
      <alignment horizontal="left" vertical="center" wrapText="1"/>
      <protection locked="0"/>
    </xf>
    <xf numFmtId="0" fontId="27" fillId="0" borderId="16"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7" fillId="0" borderId="50"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36" xfId="0" applyFont="1" applyBorder="1" applyAlignment="1" applyProtection="1">
      <alignment horizontal="center" vertical="center" wrapText="1"/>
      <protection locked="0"/>
    </xf>
    <xf numFmtId="0" fontId="35" fillId="0" borderId="50"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9" fillId="8" borderId="16"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12"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9" xfId="0" applyFont="1" applyFill="1" applyBorder="1" applyAlignment="1">
      <alignment horizontal="left" vertical="center" wrapText="1"/>
    </xf>
  </cellXfs>
  <cellStyles count="2">
    <cellStyle name="Normal" xfId="0" builtinId="0"/>
    <cellStyle name="Normal 2" xfId="1" xr:uid="{BF05B8F0-C248-4055-BAED-363FB32F514C}"/>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996C121A-BA9E-4474-A9C9-8691FA6D2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7D2F3CF3-5D4B-4957-9E1E-A91AB37A38BB}"/>
            </a:ext>
          </a:extLst>
        </xdr:cNvPr>
        <xdr:cNvPicPr preferRelativeResize="0"/>
      </xdr:nvPicPr>
      <xdr:blipFill>
        <a:blip xmlns:r="http://schemas.openxmlformats.org/officeDocument/2006/relationships" r:embed="rId1" cstate="print"/>
        <a:stretch>
          <a:fillRect/>
        </a:stretch>
      </xdr:blipFill>
      <xdr:spPr>
        <a:xfrm>
          <a:off x="323850" y="57150"/>
          <a:ext cx="1123950" cy="1276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D73F913A-77C5-477A-98AB-80F341AFD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36699829-9F1D-4269-9C98-708271BE3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7D0C9D82-F078-4BEB-B636-A2CC17B59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de%20Corrupci&#243;n%202024%20-%20Direccionamiento%20Estrategico3er%20monitor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de%20Riesgos%20de%20Corrupci&#243;n%202024%20-%20Servicio%20a%20la%20Ciudadan&#237;a%20Seguimiento%203er%20monitore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Riesgos%20Corrupcion%202024%20Comunicaci&#243;n%20Estrat&#233;gica%203er%20Monitoreo%20Ene-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a%20de%20Riesgos%20de%20Corrupci&#243;n%20%202024%20-%20Gesti&#243;n%20del%20Conocimiento%203er%20monitore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pa%20de%20Riesgos%20de%20Corrupcion%202024%20-Gestion%20de%20Tics%203er%20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FORMATO"/>
      <sheetName val="ENCUESTA DE IMPACTO"/>
    </sheetNames>
    <sheetDataSet>
      <sheetData sheetId="0">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DE02-B921-43CF-A9D8-3EDD405597C0}">
  <dimension ref="A1:AJ22"/>
  <sheetViews>
    <sheetView showGridLines="0" view="pageBreakPreview" topLeftCell="AA10" zoomScale="70" zoomScaleNormal="50" zoomScaleSheetLayoutView="70" workbookViewId="0">
      <selection activeCell="AG16" sqref="AG16:AG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hidden="1" customWidth="1"/>
    <col min="11" max="11" width="24.5703125" hidden="1" customWidth="1"/>
    <col min="12" max="12" width="0"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6" width="33.42578125" customWidth="1"/>
    <col min="27" max="27" width="47.285156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217"/>
      <c r="B1" s="218" t="s">
        <v>0</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20"/>
      <c r="AD1" s="224" t="s">
        <v>1</v>
      </c>
      <c r="AE1" s="225"/>
      <c r="AF1" s="225"/>
      <c r="AG1" s="1" t="s">
        <v>2</v>
      </c>
      <c r="AH1" s="2"/>
      <c r="AI1" s="2"/>
      <c r="AJ1" s="2"/>
    </row>
    <row r="2" spans="1:36" ht="27" customHeight="1" thickBot="1">
      <c r="A2" s="217"/>
      <c r="B2" s="221"/>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3"/>
      <c r="AD2" s="224" t="s">
        <v>3</v>
      </c>
      <c r="AE2" s="225"/>
      <c r="AF2" s="225"/>
      <c r="AG2" s="3" t="s">
        <v>4</v>
      </c>
      <c r="AH2" s="2"/>
      <c r="AI2" s="2"/>
      <c r="AJ2" s="2"/>
    </row>
    <row r="3" spans="1:36" ht="27" customHeight="1">
      <c r="A3" s="217"/>
      <c r="B3" s="218" t="s">
        <v>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20"/>
      <c r="AD3" s="224" t="s">
        <v>6</v>
      </c>
      <c r="AE3" s="225"/>
      <c r="AF3" s="225"/>
      <c r="AG3" s="1" t="s">
        <v>7</v>
      </c>
      <c r="AH3" s="2"/>
      <c r="AI3" s="2"/>
      <c r="AJ3" s="2"/>
    </row>
    <row r="4" spans="1:36" ht="27" customHeight="1" thickBot="1">
      <c r="A4" s="217"/>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c r="AD4" s="224" t="s">
        <v>8</v>
      </c>
      <c r="AE4" s="225"/>
      <c r="AF4" s="225"/>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203" t="s">
        <v>0</v>
      </c>
      <c r="C6" s="204"/>
      <c r="D6" s="204"/>
      <c r="E6" s="204"/>
      <c r="F6" s="204"/>
      <c r="G6" s="204"/>
      <c r="H6" s="205"/>
      <c r="I6" s="6"/>
      <c r="J6" s="10"/>
      <c r="K6" s="11" t="s">
        <v>10</v>
      </c>
      <c r="L6" s="12"/>
      <c r="M6" s="206">
        <v>45321</v>
      </c>
      <c r="N6" s="207"/>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208" t="s">
        <v>12</v>
      </c>
      <c r="C8" s="209"/>
      <c r="D8" s="209"/>
      <c r="E8" s="209"/>
      <c r="F8" s="209"/>
      <c r="G8" s="209"/>
      <c r="H8" s="209"/>
      <c r="I8" s="210"/>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208" t="s">
        <v>18</v>
      </c>
      <c r="C9" s="209"/>
      <c r="D9" s="209"/>
      <c r="E9" s="209"/>
      <c r="F9" s="209"/>
      <c r="G9" s="209"/>
      <c r="H9" s="209"/>
      <c r="I9" s="210"/>
      <c r="J9" s="6"/>
      <c r="K9" s="15" t="s">
        <v>19</v>
      </c>
      <c r="L9" s="16"/>
      <c r="M9" s="16"/>
      <c r="N9" s="15"/>
      <c r="O9" s="15"/>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211" t="s">
        <v>20</v>
      </c>
      <c r="B12" s="212"/>
      <c r="C12" s="212"/>
      <c r="D12" s="213"/>
      <c r="E12" s="214" t="s">
        <v>21</v>
      </c>
      <c r="F12" s="215"/>
      <c r="G12" s="215"/>
      <c r="H12" s="215"/>
      <c r="I12" s="215"/>
      <c r="J12" s="215"/>
      <c r="K12" s="215"/>
      <c r="L12" s="215"/>
      <c r="M12" s="215"/>
      <c r="N12" s="215"/>
      <c r="O12" s="215"/>
      <c r="P12" s="215"/>
      <c r="Q12" s="215"/>
      <c r="R12" s="215"/>
      <c r="S12" s="215"/>
      <c r="T12" s="215"/>
      <c r="U12" s="215"/>
      <c r="V12" s="215"/>
      <c r="W12" s="215"/>
      <c r="X12" s="216"/>
      <c r="Y12" s="21"/>
      <c r="Z12" s="184" t="s">
        <v>22</v>
      </c>
      <c r="AA12" s="185"/>
      <c r="AB12" s="185"/>
      <c r="AC12" s="185"/>
      <c r="AD12" s="186"/>
      <c r="AE12" s="2"/>
      <c r="AF12" s="184" t="s">
        <v>23</v>
      </c>
      <c r="AG12" s="186"/>
      <c r="AH12" s="2"/>
      <c r="AI12" s="2"/>
      <c r="AJ12" s="2"/>
    </row>
    <row r="13" spans="1:36">
      <c r="A13" s="193" t="s">
        <v>24</v>
      </c>
      <c r="B13" s="165" t="s">
        <v>25</v>
      </c>
      <c r="C13" s="165" t="s">
        <v>26</v>
      </c>
      <c r="D13" s="166" t="s">
        <v>27</v>
      </c>
      <c r="E13" s="196" t="s">
        <v>28</v>
      </c>
      <c r="F13" s="197"/>
      <c r="G13" s="197"/>
      <c r="H13" s="197"/>
      <c r="I13" s="198" t="s">
        <v>29</v>
      </c>
      <c r="J13" s="199"/>
      <c r="K13" s="199"/>
      <c r="L13" s="199"/>
      <c r="M13" s="199"/>
      <c r="N13" s="199"/>
      <c r="O13" s="199"/>
      <c r="P13" s="199"/>
      <c r="Q13" s="199"/>
      <c r="R13" s="22"/>
      <c r="S13" s="22"/>
      <c r="T13" s="198" t="s">
        <v>30</v>
      </c>
      <c r="U13" s="199"/>
      <c r="V13" s="199"/>
      <c r="W13" s="199"/>
      <c r="X13" s="200"/>
      <c r="Y13" s="21"/>
      <c r="Z13" s="187"/>
      <c r="AA13" s="188"/>
      <c r="AB13" s="188"/>
      <c r="AC13" s="188"/>
      <c r="AD13" s="189"/>
      <c r="AE13" s="2"/>
      <c r="AF13" s="187"/>
      <c r="AG13" s="189"/>
      <c r="AH13" s="23"/>
      <c r="AI13" s="23"/>
      <c r="AJ13" s="23"/>
    </row>
    <row r="14" spans="1:36" ht="32.25" customHeight="1" thickBot="1">
      <c r="A14" s="193"/>
      <c r="B14" s="165"/>
      <c r="C14" s="165"/>
      <c r="D14" s="166"/>
      <c r="E14" s="201" t="s">
        <v>31</v>
      </c>
      <c r="F14" s="202"/>
      <c r="G14" s="202"/>
      <c r="H14" s="202"/>
      <c r="I14" s="179" t="s">
        <v>32</v>
      </c>
      <c r="J14" s="180" t="s">
        <v>33</v>
      </c>
      <c r="K14" s="180" t="s">
        <v>34</v>
      </c>
      <c r="L14" s="181" t="s">
        <v>35</v>
      </c>
      <c r="M14" s="165" t="s">
        <v>36</v>
      </c>
      <c r="N14" s="183" t="s">
        <v>37</v>
      </c>
      <c r="O14" s="163" t="s">
        <v>38</v>
      </c>
      <c r="P14" s="165" t="s">
        <v>39</v>
      </c>
      <c r="Q14" s="163" t="s">
        <v>40</v>
      </c>
      <c r="R14" s="163" t="s">
        <v>41</v>
      </c>
      <c r="S14" s="24"/>
      <c r="T14" s="177" t="s">
        <v>42</v>
      </c>
      <c r="U14" s="165" t="s">
        <v>43</v>
      </c>
      <c r="V14" s="163" t="s">
        <v>44</v>
      </c>
      <c r="W14" s="165" t="s">
        <v>45</v>
      </c>
      <c r="X14" s="166"/>
      <c r="Y14" s="25"/>
      <c r="Z14" s="190"/>
      <c r="AA14" s="191"/>
      <c r="AB14" s="191"/>
      <c r="AC14" s="191"/>
      <c r="AD14" s="192"/>
      <c r="AE14" s="23"/>
      <c r="AF14" s="190"/>
      <c r="AG14" s="192"/>
      <c r="AH14" s="23"/>
      <c r="AI14" s="2"/>
      <c r="AJ14" s="23"/>
    </row>
    <row r="15" spans="1:36" ht="74.25" customHeight="1">
      <c r="A15" s="194"/>
      <c r="B15" s="163"/>
      <c r="C15" s="163"/>
      <c r="D15" s="195"/>
      <c r="E15" s="26" t="s">
        <v>46</v>
      </c>
      <c r="F15" s="27" t="s">
        <v>47</v>
      </c>
      <c r="G15" s="28"/>
      <c r="H15" s="29" t="s">
        <v>48</v>
      </c>
      <c r="I15" s="177"/>
      <c r="J15" s="180"/>
      <c r="K15" s="180"/>
      <c r="L15" s="182"/>
      <c r="M15" s="165"/>
      <c r="N15" s="164"/>
      <c r="O15" s="164"/>
      <c r="P15" s="165"/>
      <c r="Q15" s="164"/>
      <c r="R15" s="164"/>
      <c r="S15" s="30"/>
      <c r="T15" s="178"/>
      <c r="U15" s="165"/>
      <c r="V15" s="164"/>
      <c r="W15" s="31" t="s">
        <v>49</v>
      </c>
      <c r="X15" s="32" t="s">
        <v>50</v>
      </c>
      <c r="Y15" s="25"/>
      <c r="Z15" s="33" t="s">
        <v>51</v>
      </c>
      <c r="AA15" s="34" t="s">
        <v>52</v>
      </c>
      <c r="AB15" s="34" t="s">
        <v>53</v>
      </c>
      <c r="AC15" s="34" t="s">
        <v>54</v>
      </c>
      <c r="AD15" s="35" t="s">
        <v>55</v>
      </c>
      <c r="AE15" s="23"/>
      <c r="AF15" s="33" t="s">
        <v>56</v>
      </c>
      <c r="AG15" s="35" t="s">
        <v>57</v>
      </c>
      <c r="AH15" s="23"/>
      <c r="AI15" s="2"/>
      <c r="AJ15" s="23"/>
    </row>
    <row r="16" spans="1:36" ht="51" customHeight="1">
      <c r="A16" s="167">
        <v>1</v>
      </c>
      <c r="B16" s="148" t="s">
        <v>58</v>
      </c>
      <c r="C16" s="169" t="s">
        <v>59</v>
      </c>
      <c r="D16" s="169" t="s">
        <v>60</v>
      </c>
      <c r="E16" s="172" t="s">
        <v>61</v>
      </c>
      <c r="F16" s="175" t="s">
        <v>62</v>
      </c>
      <c r="G16" s="137" t="str">
        <f>+CONCATENATE(E16," - ",F16)</f>
        <v>MUY BAJA - MODERADO</v>
      </c>
      <c r="H16" s="140" t="str">
        <f>+VLOOKUP(G16,[1]Datos!D3:E17,2,FALSE)</f>
        <v>MODERADO</v>
      </c>
      <c r="I16" s="151" t="s">
        <v>63</v>
      </c>
      <c r="J16" s="36" t="s">
        <v>64</v>
      </c>
      <c r="K16" s="37" t="s">
        <v>65</v>
      </c>
      <c r="L16" s="38">
        <f>IF(K16="ASIGNADO",15,IF(K16="NO ASIGNADO",0,""))</f>
        <v>15</v>
      </c>
      <c r="M16" s="153">
        <f>SUM(L16:L22)</f>
        <v>100</v>
      </c>
      <c r="N16" s="155" t="s">
        <v>66</v>
      </c>
      <c r="O16" s="158">
        <f>IF(O19="DÉBIL",0,IF(O19="MODERADO",50,IF(O19="FUERTE",100,"")))</f>
        <v>100</v>
      </c>
      <c r="P16" s="159" t="str">
        <f>IF(AND(M19="FUERTE",N16="FUERTE (SIEMPRE SE EJECUTA)"),"NO","SÍ")</f>
        <v>NO</v>
      </c>
      <c r="Q16" s="162" t="s">
        <v>67</v>
      </c>
      <c r="R16" s="134" t="str">
        <f>IF(AND(E16="MUY BAJA",Q19=2),"MUY BAJA",IF(AND(E16="BAJA",Q19=2),"MUY BAJA",IF(AND(E16="MEDIA",Q19=2),"MUY BAJA",IF(AND(E16="ALTA",Q19=2),"BAJA",IF(AND(E16="MUY ALTA",Q19=2),"MEDIA",IF(AND(E16="MUY BAJA",Q19=1),"MUY BAJA",IF(AND(E16="BAJA",Q19=1),"MUY BAJA",IF(AND(E16="MEDIA",Q19=1),"BAJA",IF(AND(E16="ALTA",Q19=1),"MEDIA",IF(AND(E16="MUY ALTA",Q19=1),"ALTA",E16))))))))))</f>
        <v>MUY BAJA</v>
      </c>
      <c r="S16" s="137" t="str">
        <f>+CONCATENATE(R16," - ",F16)</f>
        <v>MUY BAJA - MODERADO</v>
      </c>
      <c r="T16" s="140" t="str">
        <f>+VLOOKUP(S16,[1]Datos!$D$3:$E$17,2,FALSE)</f>
        <v>MODERADO</v>
      </c>
      <c r="U16" s="143" t="s">
        <v>68</v>
      </c>
      <c r="V16" s="146" t="s">
        <v>69</v>
      </c>
      <c r="W16" s="148" t="s">
        <v>70</v>
      </c>
      <c r="X16" s="125" t="s">
        <v>71</v>
      </c>
      <c r="Y16" s="39"/>
      <c r="Z16" s="128">
        <v>45664</v>
      </c>
      <c r="AA16" s="129" t="s">
        <v>72</v>
      </c>
      <c r="AB16" s="130" t="s">
        <v>73</v>
      </c>
      <c r="AC16" s="130" t="s">
        <v>74</v>
      </c>
      <c r="AD16" s="132" t="s">
        <v>75</v>
      </c>
      <c r="AE16" s="2"/>
      <c r="AF16" s="110" t="s">
        <v>76</v>
      </c>
      <c r="AG16" s="110" t="s">
        <v>77</v>
      </c>
      <c r="AH16" s="2"/>
      <c r="AI16" s="2"/>
      <c r="AJ16" s="2"/>
    </row>
    <row r="17" spans="1:36" ht="31.15" customHeight="1">
      <c r="A17" s="167"/>
      <c r="B17" s="149"/>
      <c r="C17" s="170"/>
      <c r="D17" s="170"/>
      <c r="E17" s="173"/>
      <c r="F17" s="175"/>
      <c r="G17" s="138"/>
      <c r="H17" s="141"/>
      <c r="I17" s="151"/>
      <c r="J17" s="40" t="s">
        <v>78</v>
      </c>
      <c r="K17" s="41" t="s">
        <v>79</v>
      </c>
      <c r="L17" s="42">
        <f>IF(K17="ADECUADO",15,IF(K17="INADECUADO",0,""))</f>
        <v>15</v>
      </c>
      <c r="M17" s="154"/>
      <c r="N17" s="156"/>
      <c r="O17" s="158"/>
      <c r="P17" s="160"/>
      <c r="Q17" s="162"/>
      <c r="R17" s="135"/>
      <c r="S17" s="138"/>
      <c r="T17" s="141"/>
      <c r="U17" s="144"/>
      <c r="V17" s="147"/>
      <c r="W17" s="149"/>
      <c r="X17" s="127"/>
      <c r="Y17" s="39"/>
      <c r="Z17" s="111"/>
      <c r="AA17" s="130"/>
      <c r="AB17" s="130"/>
      <c r="AC17" s="130"/>
      <c r="AD17" s="132"/>
      <c r="AE17" s="2"/>
      <c r="AF17" s="111"/>
      <c r="AG17" s="111"/>
      <c r="AH17" s="2"/>
      <c r="AI17" s="2"/>
      <c r="AJ17" s="2"/>
    </row>
    <row r="18" spans="1:36" ht="62.45" customHeight="1">
      <c r="A18" s="167"/>
      <c r="B18" s="149"/>
      <c r="C18" s="170"/>
      <c r="D18" s="170"/>
      <c r="E18" s="173"/>
      <c r="F18" s="175"/>
      <c r="G18" s="138"/>
      <c r="H18" s="141"/>
      <c r="I18" s="151"/>
      <c r="J18" s="43" t="s">
        <v>80</v>
      </c>
      <c r="K18" s="41" t="s">
        <v>81</v>
      </c>
      <c r="L18" s="42">
        <f>IF(K18="OPORTUNA",15,IF(K18="INOPORTUNA",0,""))</f>
        <v>15</v>
      </c>
      <c r="M18" s="154"/>
      <c r="N18" s="156"/>
      <c r="O18" s="158"/>
      <c r="P18" s="160"/>
      <c r="Q18" s="44" t="s">
        <v>82</v>
      </c>
      <c r="R18" s="135"/>
      <c r="S18" s="138"/>
      <c r="T18" s="141"/>
      <c r="U18" s="144"/>
      <c r="V18" s="147"/>
      <c r="W18" s="149"/>
      <c r="X18" s="127"/>
      <c r="Y18" s="39"/>
      <c r="Z18" s="111"/>
      <c r="AA18" s="130"/>
      <c r="AB18" s="130"/>
      <c r="AC18" s="130"/>
      <c r="AD18" s="132"/>
      <c r="AE18" s="2"/>
      <c r="AF18" s="111"/>
      <c r="AG18" s="111"/>
      <c r="AH18" s="2"/>
      <c r="AI18" s="2"/>
      <c r="AJ18" s="2"/>
    </row>
    <row r="19" spans="1:36" ht="62.45" customHeight="1">
      <c r="A19" s="167"/>
      <c r="B19" s="149"/>
      <c r="C19" s="170"/>
      <c r="D19" s="170"/>
      <c r="E19" s="173"/>
      <c r="F19" s="175"/>
      <c r="G19" s="138"/>
      <c r="H19" s="141"/>
      <c r="I19" s="151"/>
      <c r="J19" s="40" t="s">
        <v>83</v>
      </c>
      <c r="K19" s="41" t="s">
        <v>84</v>
      </c>
      <c r="L19" s="42">
        <f>IF(K19="PREVENIR",15,IF(K19="DETECTAR",10,IF(K19="NO ES UN CONTROL",0,"")))</f>
        <v>15</v>
      </c>
      <c r="M19" s="113" t="str">
        <f>IF(M16&lt;86,"DÉBIL",IF(M16&lt;96,"MODERADO",IF(M16&lt;101,"FUERTE","")))</f>
        <v>FUERTE</v>
      </c>
      <c r="N19" s="156"/>
      <c r="O19" s="116" t="str">
        <f>IF(AND(M19="FUERTE",N16="FUERTE (SIEMPRE SE EJECUTA)"),"FUERTE",IF(OR(M19="DÉBIL",N16="DÉBIL (NO SE EJECUTA)"),"DÉBIL",IF(OR(M19="MODERADO",N16="MODERADO (ALGUNAS VECES)"),"MODERADO")))</f>
        <v>FUERTE</v>
      </c>
      <c r="P19" s="160"/>
      <c r="Q19" s="118">
        <f>IF(AND($O$19="FUERTE",$Q$16="DIRECTAMENTE"),2,IF(AND($O$19="FUERTE",$Q$16="DIRECTAMENTE"),2,IF(AND($O$19="FUERTE",$Q$16="DIRECTAMENTE"),2,IF(AND($O$19="FUERTE",$Q$16="NO DISMINUYE"),0,IF(AND($O$19="MODERADO",$Q$16="DIRECTAMENTE"),1,IF(AND($O$19="MODERADO",$Q$16="DIRECTAMENTE"),1,IF(AND($O$19="MODERADO",$Q$16="DIRECTAMENTE"),1,IF(AND($O$19="MODERADO",$Q$16="NO DISMINUYE"),0,"N/A"))))))))</f>
        <v>2</v>
      </c>
      <c r="R19" s="135"/>
      <c r="S19" s="138"/>
      <c r="T19" s="141"/>
      <c r="U19" s="144"/>
      <c r="V19" s="121" t="s">
        <v>85</v>
      </c>
      <c r="W19" s="149"/>
      <c r="X19" s="121" t="s">
        <v>86</v>
      </c>
      <c r="Y19" s="45"/>
      <c r="Z19" s="111"/>
      <c r="AA19" s="130"/>
      <c r="AB19" s="130"/>
      <c r="AC19" s="130"/>
      <c r="AD19" s="132"/>
      <c r="AE19" s="2"/>
      <c r="AF19" s="111"/>
      <c r="AG19" s="111"/>
      <c r="AH19" s="2"/>
      <c r="AI19" s="2"/>
      <c r="AJ19" s="2"/>
    </row>
    <row r="20" spans="1:36" ht="111" customHeight="1">
      <c r="A20" s="167"/>
      <c r="B20" s="149"/>
      <c r="C20" s="170"/>
      <c r="D20" s="170"/>
      <c r="E20" s="173"/>
      <c r="F20" s="175"/>
      <c r="G20" s="138"/>
      <c r="H20" s="141"/>
      <c r="I20" s="151"/>
      <c r="J20" s="40" t="s">
        <v>87</v>
      </c>
      <c r="K20" s="41" t="s">
        <v>88</v>
      </c>
      <c r="L20" s="42">
        <f>IF(K20="CONFIABLE",15,IF(K20="NO CONFIABLE",0,""))</f>
        <v>15</v>
      </c>
      <c r="M20" s="114"/>
      <c r="N20" s="156"/>
      <c r="O20" s="116"/>
      <c r="P20" s="160"/>
      <c r="Q20" s="119"/>
      <c r="R20" s="135"/>
      <c r="S20" s="138"/>
      <c r="T20" s="141"/>
      <c r="U20" s="144"/>
      <c r="V20" s="122"/>
      <c r="W20" s="149"/>
      <c r="X20" s="122"/>
      <c r="Y20" s="45"/>
      <c r="Z20" s="111"/>
      <c r="AA20" s="130"/>
      <c r="AB20" s="130"/>
      <c r="AC20" s="130"/>
      <c r="AD20" s="132"/>
      <c r="AE20" s="2"/>
      <c r="AF20" s="111"/>
      <c r="AG20" s="111"/>
      <c r="AH20" s="2"/>
      <c r="AI20" s="2"/>
      <c r="AJ20" s="2"/>
    </row>
    <row r="21" spans="1:36" ht="46.9" customHeight="1">
      <c r="A21" s="167"/>
      <c r="B21" s="149"/>
      <c r="C21" s="170"/>
      <c r="D21" s="170"/>
      <c r="E21" s="173"/>
      <c r="F21" s="175"/>
      <c r="G21" s="138"/>
      <c r="H21" s="141"/>
      <c r="I21" s="151"/>
      <c r="J21" s="40" t="s">
        <v>89</v>
      </c>
      <c r="K21" s="41" t="s">
        <v>90</v>
      </c>
      <c r="L21" s="42">
        <f>IF(K21="SE INVESTIGAN Y SE RESUELVEN OPORTUNAMENTE",15,IF(K21="NO SE INVESTIGAN Y SE RESUELVEN OPORTUNAMENTE",0,""))</f>
        <v>15</v>
      </c>
      <c r="M21" s="114"/>
      <c r="N21" s="156"/>
      <c r="O21" s="116"/>
      <c r="P21" s="160"/>
      <c r="Q21" s="119"/>
      <c r="R21" s="135"/>
      <c r="S21" s="138"/>
      <c r="T21" s="141"/>
      <c r="U21" s="144"/>
      <c r="V21" s="123" t="s">
        <v>91</v>
      </c>
      <c r="W21" s="149"/>
      <c r="X21" s="125" t="s">
        <v>92</v>
      </c>
      <c r="Y21" s="39"/>
      <c r="Z21" s="111"/>
      <c r="AA21" s="130"/>
      <c r="AB21" s="130"/>
      <c r="AC21" s="130"/>
      <c r="AD21" s="132"/>
      <c r="AE21" s="2"/>
      <c r="AF21" s="111"/>
      <c r="AG21" s="111"/>
      <c r="AH21" s="2"/>
      <c r="AI21" s="2"/>
      <c r="AJ21" s="2"/>
    </row>
    <row r="22" spans="1:36" ht="38.25" customHeight="1" thickBot="1">
      <c r="A22" s="168"/>
      <c r="B22" s="150"/>
      <c r="C22" s="171"/>
      <c r="D22" s="171"/>
      <c r="E22" s="174"/>
      <c r="F22" s="176"/>
      <c r="G22" s="139"/>
      <c r="H22" s="142"/>
      <c r="I22" s="152"/>
      <c r="J22" s="46" t="s">
        <v>93</v>
      </c>
      <c r="K22" s="47" t="s">
        <v>94</v>
      </c>
      <c r="L22" s="48">
        <f>IF(K22="COMPLETA",10,IF(K22="INCOMPLETA",5,IF(K22="NO EXISTE",0,"")))</f>
        <v>10</v>
      </c>
      <c r="M22" s="115"/>
      <c r="N22" s="157"/>
      <c r="O22" s="117"/>
      <c r="P22" s="161"/>
      <c r="Q22" s="120"/>
      <c r="R22" s="136"/>
      <c r="S22" s="139"/>
      <c r="T22" s="142"/>
      <c r="U22" s="145"/>
      <c r="V22" s="124"/>
      <c r="W22" s="150"/>
      <c r="X22" s="126"/>
      <c r="Y22" s="39"/>
      <c r="Z22" s="112"/>
      <c r="AA22" s="131"/>
      <c r="AB22" s="131"/>
      <c r="AC22" s="131"/>
      <c r="AD22" s="133"/>
      <c r="AE22" s="2"/>
      <c r="AF22" s="112"/>
      <c r="AG22" s="112"/>
      <c r="AH22" s="2"/>
      <c r="AI22" s="2"/>
      <c r="AJ22" s="2"/>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9" priority="4" operator="containsText" text="EXTREMO">
      <formula>NOT(ISERROR(SEARCH("EXTREMO",H16)))</formula>
    </cfRule>
    <cfRule type="containsText" dxfId="28" priority="5" operator="containsText" text="ALTO">
      <formula>NOT(ISERROR(SEARCH("ALTO",H16)))</formula>
    </cfRule>
    <cfRule type="containsText" dxfId="27" priority="6"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count="1">
    <dataValidation type="list" allowBlank="1" showInputMessage="1" showErrorMessage="1" sqref="Q16:Q17" xr:uid="{874B3DD9-5D91-4D59-AB78-88BB07CE837D}">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EFA9-5C79-4713-AE95-D2DC21C66ECD}">
  <dimension ref="A1:AJ1000"/>
  <sheetViews>
    <sheetView showGridLines="0" topLeftCell="A11" zoomScale="90" zoomScaleNormal="90" workbookViewId="0">
      <selection activeCell="C16" sqref="C16:C22"/>
    </sheetView>
  </sheetViews>
  <sheetFormatPr baseColWidth="10" defaultColWidth="14.42578125" defaultRowHeight="15" customHeight="1"/>
  <cols>
    <col min="1" max="1" width="36.85546875" style="51" customWidth="1"/>
    <col min="2" max="2" width="32.7109375" style="51" customWidth="1"/>
    <col min="3" max="4" width="32.42578125" style="51" customWidth="1"/>
    <col min="5" max="6" width="20.85546875" style="51" customWidth="1"/>
    <col min="7" max="7" width="20.85546875" style="51" hidden="1" customWidth="1"/>
    <col min="8" max="8" width="25.42578125" style="51" customWidth="1"/>
    <col min="9" max="9" width="59.140625" style="51" customWidth="1"/>
    <col min="10" max="10" width="53.85546875" style="51" customWidth="1"/>
    <col min="11" max="11" width="24.42578125" style="51" customWidth="1"/>
    <col min="12" max="12" width="5.7109375" style="51" hidden="1" customWidth="1"/>
    <col min="13" max="15" width="24.42578125" style="51" customWidth="1"/>
    <col min="16" max="16" width="20" style="51" customWidth="1"/>
    <col min="17" max="17" width="25.140625" style="51" customWidth="1"/>
    <col min="18" max="19" width="25.140625" style="51" hidden="1" customWidth="1"/>
    <col min="20" max="20" width="25.140625" style="51" customWidth="1"/>
    <col min="21" max="21" width="16.7109375" style="51" customWidth="1"/>
    <col min="22" max="24" width="25.42578125" style="51" customWidth="1"/>
    <col min="25" max="25" width="1.7109375" style="51" customWidth="1"/>
    <col min="26" max="28" width="33.42578125" style="51" customWidth="1"/>
    <col min="29" max="29" width="40.28515625" style="51" customWidth="1"/>
    <col min="30" max="30" width="34.85546875" style="51" customWidth="1"/>
    <col min="31" max="31" width="0.85546875" style="51" customWidth="1"/>
    <col min="32" max="32" width="42.7109375" style="51" customWidth="1"/>
    <col min="33" max="33" width="39.85546875" style="51" customWidth="1"/>
    <col min="34" max="36" width="11.42578125" style="51" customWidth="1"/>
    <col min="37" max="16384" width="14.42578125" style="51"/>
  </cols>
  <sheetData>
    <row r="1" spans="1:36" ht="27" customHeight="1">
      <c r="A1" s="292"/>
      <c r="B1" s="295" t="s">
        <v>0</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8"/>
      <c r="AD1" s="296" t="s">
        <v>1</v>
      </c>
      <c r="AE1" s="278"/>
      <c r="AF1" s="279"/>
      <c r="AG1" s="49" t="s">
        <v>2</v>
      </c>
      <c r="AH1" s="50"/>
      <c r="AI1" s="50"/>
      <c r="AJ1" s="50"/>
    </row>
    <row r="2" spans="1:36" ht="27" customHeight="1" thickBot="1">
      <c r="A2" s="293"/>
      <c r="B2" s="272"/>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4"/>
      <c r="AD2" s="296" t="s">
        <v>3</v>
      </c>
      <c r="AE2" s="278"/>
      <c r="AF2" s="279"/>
      <c r="AG2" s="52" t="s">
        <v>4</v>
      </c>
      <c r="AH2" s="50"/>
      <c r="AI2" s="50"/>
      <c r="AJ2" s="50"/>
    </row>
    <row r="3" spans="1:36" ht="27" customHeight="1">
      <c r="A3" s="293"/>
      <c r="B3" s="295" t="s">
        <v>5</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8"/>
      <c r="AD3" s="296" t="s">
        <v>6</v>
      </c>
      <c r="AE3" s="278"/>
      <c r="AF3" s="279"/>
      <c r="AG3" s="49" t="s">
        <v>7</v>
      </c>
      <c r="AH3" s="50"/>
      <c r="AI3" s="50"/>
      <c r="AJ3" s="50"/>
    </row>
    <row r="4" spans="1:36" ht="27" customHeight="1" thickBot="1">
      <c r="A4" s="294"/>
      <c r="B4" s="272"/>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4"/>
      <c r="AD4" s="296" t="s">
        <v>8</v>
      </c>
      <c r="AE4" s="278"/>
      <c r="AF4" s="279"/>
      <c r="AG4" s="53">
        <v>44838</v>
      </c>
      <c r="AH4" s="50"/>
      <c r="AI4" s="50"/>
      <c r="AJ4" s="50"/>
    </row>
    <row r="5" spans="1:36" ht="27" customHeight="1" thickBot="1">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6"/>
      <c r="AD5" s="57"/>
      <c r="AE5" s="50"/>
      <c r="AF5" s="50"/>
      <c r="AG5" s="50"/>
      <c r="AH5" s="50"/>
      <c r="AI5" s="50"/>
      <c r="AJ5" s="50"/>
    </row>
    <row r="6" spans="1:36" ht="59.25" customHeight="1" thickBot="1">
      <c r="A6" s="58" t="s">
        <v>9</v>
      </c>
      <c r="B6" s="284" t="s">
        <v>95</v>
      </c>
      <c r="C6" s="285"/>
      <c r="D6" s="285"/>
      <c r="E6" s="285"/>
      <c r="F6" s="285"/>
      <c r="G6" s="285"/>
      <c r="H6" s="286"/>
      <c r="I6" s="55"/>
      <c r="J6" s="59"/>
      <c r="K6" s="60" t="s">
        <v>10</v>
      </c>
      <c r="L6" s="61"/>
      <c r="M6" s="287">
        <v>45321</v>
      </c>
      <c r="N6" s="279"/>
      <c r="O6" s="55"/>
      <c r="P6" s="55"/>
      <c r="Q6" s="55"/>
      <c r="R6" s="55"/>
      <c r="S6" s="55"/>
      <c r="T6" s="55"/>
      <c r="U6" s="55"/>
      <c r="V6" s="55"/>
      <c r="W6" s="55"/>
      <c r="X6" s="55"/>
      <c r="Y6" s="55"/>
      <c r="Z6" s="55"/>
      <c r="AA6" s="55"/>
      <c r="AB6" s="55"/>
      <c r="AC6" s="56"/>
      <c r="AD6" s="55"/>
      <c r="AE6" s="50"/>
      <c r="AF6" s="50"/>
      <c r="AG6" s="50"/>
      <c r="AH6" s="50"/>
      <c r="AI6" s="50"/>
      <c r="AJ6" s="50"/>
    </row>
    <row r="7" spans="1:36" ht="27" customHeight="1" thickBot="1">
      <c r="A7" s="62"/>
      <c r="B7" s="59"/>
      <c r="C7" s="59"/>
      <c r="D7" s="59"/>
      <c r="E7" s="59"/>
      <c r="F7" s="59"/>
      <c r="G7" s="59"/>
      <c r="H7" s="59"/>
      <c r="I7" s="59"/>
      <c r="J7" s="59"/>
      <c r="K7" s="59"/>
      <c r="L7" s="59"/>
      <c r="M7" s="59"/>
      <c r="N7" s="59"/>
      <c r="O7" s="55"/>
      <c r="P7" s="55"/>
      <c r="Q7" s="55"/>
      <c r="R7" s="55"/>
      <c r="S7" s="55"/>
      <c r="T7" s="55"/>
      <c r="U7" s="55"/>
      <c r="V7" s="55"/>
      <c r="W7" s="55"/>
      <c r="X7" s="55"/>
      <c r="Y7" s="55"/>
      <c r="Z7" s="55"/>
      <c r="AA7" s="55"/>
      <c r="AB7" s="55"/>
      <c r="AC7" s="56"/>
      <c r="AD7" s="55"/>
      <c r="AE7" s="50"/>
      <c r="AF7" s="50"/>
      <c r="AG7" s="50"/>
      <c r="AH7" s="50"/>
      <c r="AI7" s="50"/>
      <c r="AJ7" s="50"/>
    </row>
    <row r="8" spans="1:36" ht="59.25" customHeight="1" thickBot="1">
      <c r="A8" s="58" t="s">
        <v>11</v>
      </c>
      <c r="B8" s="288" t="s">
        <v>96</v>
      </c>
      <c r="C8" s="285"/>
      <c r="D8" s="285"/>
      <c r="E8" s="285"/>
      <c r="F8" s="285"/>
      <c r="G8" s="285"/>
      <c r="H8" s="285"/>
      <c r="I8" s="286"/>
      <c r="J8" s="55"/>
      <c r="K8" s="63" t="s">
        <v>13</v>
      </c>
      <c r="L8" s="63"/>
      <c r="M8" s="63" t="s">
        <v>14</v>
      </c>
      <c r="N8" s="63" t="s">
        <v>15</v>
      </c>
      <c r="O8" s="63" t="s">
        <v>16</v>
      </c>
      <c r="P8" s="55"/>
      <c r="Q8" s="55"/>
      <c r="R8" s="55"/>
      <c r="S8" s="55"/>
      <c r="T8" s="55"/>
      <c r="U8" s="55"/>
      <c r="V8" s="55"/>
      <c r="W8" s="55"/>
      <c r="X8" s="55"/>
      <c r="Y8" s="55"/>
      <c r="Z8" s="55"/>
      <c r="AA8" s="55"/>
      <c r="AB8" s="55"/>
      <c r="AC8" s="56"/>
      <c r="AD8" s="55"/>
      <c r="AE8" s="50"/>
      <c r="AF8" s="50"/>
      <c r="AG8" s="50"/>
      <c r="AH8" s="50"/>
      <c r="AI8" s="50"/>
      <c r="AJ8" s="50"/>
    </row>
    <row r="9" spans="1:36" ht="59.25" customHeight="1" thickBot="1">
      <c r="A9" s="58" t="s">
        <v>17</v>
      </c>
      <c r="B9" s="288" t="s">
        <v>97</v>
      </c>
      <c r="C9" s="285"/>
      <c r="D9" s="285"/>
      <c r="E9" s="285"/>
      <c r="F9" s="285"/>
      <c r="G9" s="285"/>
      <c r="H9" s="285"/>
      <c r="I9" s="286"/>
      <c r="J9" s="55"/>
      <c r="K9" s="64"/>
      <c r="L9" s="65"/>
      <c r="M9" s="66"/>
      <c r="N9" s="64"/>
      <c r="O9" s="64" t="s">
        <v>19</v>
      </c>
      <c r="P9" s="55"/>
      <c r="Q9" s="55"/>
      <c r="R9" s="55"/>
      <c r="S9" s="55"/>
      <c r="T9" s="55"/>
      <c r="U9" s="55"/>
      <c r="V9" s="55"/>
      <c r="W9" s="55"/>
      <c r="X9" s="55"/>
      <c r="Y9" s="55"/>
      <c r="Z9" s="55"/>
      <c r="AA9" s="55"/>
      <c r="AB9" s="55"/>
      <c r="AC9" s="56"/>
      <c r="AD9" s="55"/>
      <c r="AE9" s="50"/>
      <c r="AF9" s="50"/>
      <c r="AG9" s="50"/>
      <c r="AH9" s="50"/>
      <c r="AI9" s="50"/>
      <c r="AJ9" s="50"/>
    </row>
    <row r="10" spans="1:36" ht="15.75" customHeight="1">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6"/>
      <c r="AD10" s="55"/>
      <c r="AE10" s="50"/>
      <c r="AF10" s="50"/>
      <c r="AG10" s="50"/>
      <c r="AH10" s="50"/>
      <c r="AI10" s="50"/>
      <c r="AJ10" s="50"/>
    </row>
    <row r="11" spans="1:36" ht="15.75" customHeight="1" thickBot="1">
      <c r="A11" s="67"/>
      <c r="B11" s="55"/>
      <c r="C11" s="55"/>
      <c r="D11" s="55"/>
      <c r="E11" s="55"/>
      <c r="F11" s="55"/>
      <c r="G11" s="55"/>
      <c r="H11" s="55"/>
      <c r="I11" s="55"/>
      <c r="J11" s="55"/>
      <c r="K11" s="55"/>
      <c r="L11" s="55"/>
      <c r="M11" s="55"/>
      <c r="N11" s="55"/>
      <c r="O11" s="55"/>
      <c r="P11" s="55"/>
      <c r="Q11" s="55"/>
      <c r="R11" s="55"/>
      <c r="S11" s="55"/>
      <c r="T11" s="55"/>
      <c r="U11" s="55"/>
      <c r="V11" s="55"/>
      <c r="W11" s="55"/>
      <c r="X11" s="55"/>
      <c r="Y11" s="55"/>
      <c r="Z11" s="68"/>
      <c r="AA11" s="68"/>
      <c r="AB11" s="68"/>
      <c r="AC11" s="69"/>
      <c r="AD11" s="70"/>
      <c r="AE11" s="50"/>
      <c r="AF11" s="50"/>
      <c r="AG11" s="50"/>
      <c r="AH11" s="50"/>
      <c r="AI11" s="50"/>
      <c r="AJ11" s="50"/>
    </row>
    <row r="12" spans="1:36">
      <c r="A12" s="289" t="s">
        <v>20</v>
      </c>
      <c r="B12" s="290"/>
      <c r="C12" s="290"/>
      <c r="D12" s="291"/>
      <c r="E12" s="289" t="s">
        <v>21</v>
      </c>
      <c r="F12" s="290"/>
      <c r="G12" s="290"/>
      <c r="H12" s="290"/>
      <c r="I12" s="290"/>
      <c r="J12" s="290"/>
      <c r="K12" s="290"/>
      <c r="L12" s="290"/>
      <c r="M12" s="290"/>
      <c r="N12" s="290"/>
      <c r="O12" s="290"/>
      <c r="P12" s="290"/>
      <c r="Q12" s="290"/>
      <c r="R12" s="290"/>
      <c r="S12" s="290"/>
      <c r="T12" s="290"/>
      <c r="U12" s="290"/>
      <c r="V12" s="290"/>
      <c r="W12" s="290"/>
      <c r="X12" s="291"/>
      <c r="Y12" s="71"/>
      <c r="Z12" s="266" t="s">
        <v>22</v>
      </c>
      <c r="AA12" s="267"/>
      <c r="AB12" s="267"/>
      <c r="AC12" s="267"/>
      <c r="AD12" s="268"/>
      <c r="AE12" s="50"/>
      <c r="AF12" s="266" t="s">
        <v>23</v>
      </c>
      <c r="AG12" s="268"/>
      <c r="AH12" s="50"/>
      <c r="AI12" s="50"/>
      <c r="AJ12" s="50"/>
    </row>
    <row r="13" spans="1:36">
      <c r="A13" s="275" t="s">
        <v>24</v>
      </c>
      <c r="B13" s="259" t="s">
        <v>25</v>
      </c>
      <c r="C13" s="259" t="s">
        <v>26</v>
      </c>
      <c r="D13" s="276" t="s">
        <v>27</v>
      </c>
      <c r="E13" s="277" t="s">
        <v>28</v>
      </c>
      <c r="F13" s="278"/>
      <c r="G13" s="278"/>
      <c r="H13" s="279"/>
      <c r="I13" s="280" t="s">
        <v>29</v>
      </c>
      <c r="J13" s="278"/>
      <c r="K13" s="278"/>
      <c r="L13" s="278"/>
      <c r="M13" s="278"/>
      <c r="N13" s="278"/>
      <c r="O13" s="278"/>
      <c r="P13" s="278"/>
      <c r="Q13" s="278"/>
      <c r="R13" s="72"/>
      <c r="S13" s="72"/>
      <c r="T13" s="280" t="s">
        <v>30</v>
      </c>
      <c r="U13" s="278"/>
      <c r="V13" s="278"/>
      <c r="W13" s="278"/>
      <c r="X13" s="261"/>
      <c r="Y13" s="71"/>
      <c r="Z13" s="269"/>
      <c r="AA13" s="270"/>
      <c r="AB13" s="270"/>
      <c r="AC13" s="270"/>
      <c r="AD13" s="271"/>
      <c r="AE13" s="50"/>
      <c r="AF13" s="269"/>
      <c r="AG13" s="271"/>
      <c r="AH13" s="73"/>
      <c r="AI13" s="73"/>
      <c r="AJ13" s="73"/>
    </row>
    <row r="14" spans="1:36" ht="30.75" customHeight="1" thickBot="1">
      <c r="A14" s="245"/>
      <c r="B14" s="236"/>
      <c r="C14" s="236"/>
      <c r="D14" s="230"/>
      <c r="E14" s="281" t="s">
        <v>31</v>
      </c>
      <c r="F14" s="282"/>
      <c r="G14" s="282"/>
      <c r="H14" s="283"/>
      <c r="I14" s="259" t="s">
        <v>32</v>
      </c>
      <c r="J14" s="265" t="s">
        <v>33</v>
      </c>
      <c r="K14" s="265" t="s">
        <v>34</v>
      </c>
      <c r="L14" s="265" t="s">
        <v>35</v>
      </c>
      <c r="M14" s="259" t="s">
        <v>36</v>
      </c>
      <c r="N14" s="264" t="s">
        <v>37</v>
      </c>
      <c r="O14" s="259" t="s">
        <v>38</v>
      </c>
      <c r="P14" s="259" t="s">
        <v>39</v>
      </c>
      <c r="Q14" s="259" t="s">
        <v>40</v>
      </c>
      <c r="R14" s="259" t="s">
        <v>41</v>
      </c>
      <c r="S14" s="74"/>
      <c r="T14" s="264" t="s">
        <v>42</v>
      </c>
      <c r="U14" s="259" t="s">
        <v>43</v>
      </c>
      <c r="V14" s="259" t="s">
        <v>44</v>
      </c>
      <c r="W14" s="260" t="s">
        <v>45</v>
      </c>
      <c r="X14" s="261"/>
      <c r="Y14" s="75"/>
      <c r="Z14" s="272"/>
      <c r="AA14" s="273"/>
      <c r="AB14" s="273"/>
      <c r="AC14" s="273"/>
      <c r="AD14" s="274"/>
      <c r="AE14" s="73"/>
      <c r="AF14" s="272"/>
      <c r="AG14" s="274"/>
      <c r="AH14" s="73"/>
      <c r="AI14" s="50"/>
      <c r="AJ14" s="73"/>
    </row>
    <row r="15" spans="1:36" ht="74.25" customHeight="1">
      <c r="A15" s="245"/>
      <c r="B15" s="236"/>
      <c r="C15" s="236"/>
      <c r="D15" s="230"/>
      <c r="E15" s="76" t="s">
        <v>46</v>
      </c>
      <c r="F15" s="74" t="s">
        <v>47</v>
      </c>
      <c r="G15" s="77"/>
      <c r="H15" s="78" t="s">
        <v>48</v>
      </c>
      <c r="I15" s="257"/>
      <c r="J15" s="257"/>
      <c r="K15" s="257"/>
      <c r="L15" s="257"/>
      <c r="M15" s="257"/>
      <c r="N15" s="257"/>
      <c r="O15" s="257"/>
      <c r="P15" s="257"/>
      <c r="Q15" s="257"/>
      <c r="R15" s="257"/>
      <c r="S15" s="79"/>
      <c r="T15" s="257"/>
      <c r="U15" s="257"/>
      <c r="V15" s="257"/>
      <c r="W15" s="80" t="s">
        <v>49</v>
      </c>
      <c r="X15" s="81" t="s">
        <v>50</v>
      </c>
      <c r="Y15" s="75"/>
      <c r="Z15" s="76" t="s">
        <v>51</v>
      </c>
      <c r="AA15" s="79" t="s">
        <v>52</v>
      </c>
      <c r="AB15" s="79" t="s">
        <v>53</v>
      </c>
      <c r="AC15" s="79" t="s">
        <v>54</v>
      </c>
      <c r="AD15" s="82" t="s">
        <v>55</v>
      </c>
      <c r="AE15" s="73"/>
      <c r="AF15" s="76" t="s">
        <v>56</v>
      </c>
      <c r="AG15" s="82" t="s">
        <v>57</v>
      </c>
      <c r="AH15" s="73"/>
      <c r="AI15" s="50"/>
      <c r="AJ15" s="73"/>
    </row>
    <row r="16" spans="1:36" ht="41.25" customHeight="1">
      <c r="A16" s="262">
        <v>1</v>
      </c>
      <c r="B16" s="253" t="s">
        <v>98</v>
      </c>
      <c r="C16" s="242" t="s">
        <v>99</v>
      </c>
      <c r="D16" s="242" t="s">
        <v>100</v>
      </c>
      <c r="E16" s="263" t="s">
        <v>61</v>
      </c>
      <c r="F16" s="250" t="s">
        <v>62</v>
      </c>
      <c r="G16" s="250" t="str">
        <f>+CONCATENATE(E16," - ",F16)</f>
        <v>MUY BAJA - MODERADO</v>
      </c>
      <c r="H16" s="251" t="str">
        <f>+VLOOKUP(G16,[2]Datos!D3:E17,2,FALSE)</f>
        <v>MODERADO</v>
      </c>
      <c r="I16" s="253" t="s">
        <v>101</v>
      </c>
      <c r="J16" s="83" t="s">
        <v>64</v>
      </c>
      <c r="K16" s="84" t="s">
        <v>65</v>
      </c>
      <c r="L16" s="85">
        <f>IF(K16="ASIGNADO",15,IF(K16="NO ASIGNADO",0,""))</f>
        <v>15</v>
      </c>
      <c r="M16" s="254">
        <f>SUM(L16:L22)</f>
        <v>100</v>
      </c>
      <c r="N16" s="255" t="s">
        <v>102</v>
      </c>
      <c r="O16" s="256">
        <f>IF(O19="DÉBIL",0,IF(O19="MODERADO",50,IF(O19="FUERTE",100,"")))</f>
        <v>100</v>
      </c>
      <c r="P16" s="258" t="str">
        <f>IF(AND(M19="FUERTE",N16="FUERTE (SIEMPRE SE EJECUTA)"),"NO","SÍ")</f>
        <v>NO</v>
      </c>
      <c r="Q16" s="249" t="s">
        <v>67</v>
      </c>
      <c r="R16" s="249" t="str">
        <f>IF(AND(E16="MUY BAJA",Q19=2),"MUY BAJA",IF(AND(E16="BAJA",Q19=2),"MUY BAJA",IF(AND(E16="MEDIA",Q19=2),"MUY BAJA",IF(AND(E16="ALTA",Q19=2),"BAJA",IF(AND(E16="MUY ALTA",Q19=2),"MEDIA",IF(AND(E16="MUY BAJA",Q19=1),"MUY BAJA",IF(AND(E16="BAJA",Q19=1),"MUY BAJA",IF(AND(E16="MEDIA",Q19=1),"BAJA",IF(AND(E16="ALTA",Q19=1),"MEDIA",IF(AND(E16="MUY ALTA",Q19=1),"ALTA",E16))))))))))</f>
        <v>MUY BAJA</v>
      </c>
      <c r="S16" s="250" t="str">
        <f>+CONCATENATE(R16," - ",F16)</f>
        <v>MUY BAJA - MODERADO</v>
      </c>
      <c r="T16" s="251" t="str">
        <f>+VLOOKUP(S16,[2]Datos!$D$3:$E$17,2,FALSE)</f>
        <v>MODERADO</v>
      </c>
      <c r="U16" s="250" t="s">
        <v>68</v>
      </c>
      <c r="V16" s="252" t="s">
        <v>103</v>
      </c>
      <c r="W16" s="242" t="s">
        <v>104</v>
      </c>
      <c r="X16" s="243" t="s">
        <v>105</v>
      </c>
      <c r="Y16" s="86"/>
      <c r="Z16" s="244">
        <v>45660</v>
      </c>
      <c r="AA16" s="247" t="s">
        <v>106</v>
      </c>
      <c r="AB16" s="247" t="s">
        <v>107</v>
      </c>
      <c r="AC16" s="248" t="s">
        <v>108</v>
      </c>
      <c r="AD16" s="243" t="s">
        <v>75</v>
      </c>
      <c r="AE16" s="50"/>
      <c r="AF16" s="226" t="s">
        <v>109</v>
      </c>
      <c r="AG16" s="229" t="s">
        <v>110</v>
      </c>
      <c r="AH16" s="50"/>
      <c r="AI16" s="50"/>
      <c r="AJ16" s="50"/>
    </row>
    <row r="17" spans="1:36" ht="55.5" customHeight="1">
      <c r="A17" s="245"/>
      <c r="B17" s="236"/>
      <c r="C17" s="236"/>
      <c r="D17" s="236"/>
      <c r="E17" s="245"/>
      <c r="F17" s="236"/>
      <c r="G17" s="236"/>
      <c r="H17" s="236"/>
      <c r="I17" s="236"/>
      <c r="J17" s="87" t="s">
        <v>78</v>
      </c>
      <c r="K17" s="88" t="s">
        <v>79</v>
      </c>
      <c r="L17" s="89">
        <f>IF(K17="ADECUADO",15,IF(K17="INADECUADO",0,""))</f>
        <v>15</v>
      </c>
      <c r="M17" s="233"/>
      <c r="N17" s="236"/>
      <c r="O17" s="236"/>
      <c r="P17" s="236"/>
      <c r="Q17" s="257"/>
      <c r="R17" s="236"/>
      <c r="S17" s="236"/>
      <c r="T17" s="236"/>
      <c r="U17" s="236"/>
      <c r="V17" s="230"/>
      <c r="W17" s="236"/>
      <c r="X17" s="230"/>
      <c r="Y17" s="86"/>
      <c r="Z17" s="245"/>
      <c r="AA17" s="236"/>
      <c r="AB17" s="236"/>
      <c r="AC17" s="236"/>
      <c r="AD17" s="230"/>
      <c r="AE17" s="50"/>
      <c r="AF17" s="227"/>
      <c r="AG17" s="230"/>
      <c r="AH17" s="50"/>
      <c r="AI17" s="50"/>
      <c r="AJ17" s="50"/>
    </row>
    <row r="18" spans="1:36" ht="69" customHeight="1">
      <c r="A18" s="245"/>
      <c r="B18" s="236"/>
      <c r="C18" s="236"/>
      <c r="D18" s="236"/>
      <c r="E18" s="245"/>
      <c r="F18" s="236"/>
      <c r="G18" s="236"/>
      <c r="H18" s="236"/>
      <c r="I18" s="236"/>
      <c r="J18" s="90" t="s">
        <v>80</v>
      </c>
      <c r="K18" s="88" t="s">
        <v>81</v>
      </c>
      <c r="L18" s="89">
        <f>IF(K18="OPORTUNA",15,IF(K18="INOPORTUNA",0,""))</f>
        <v>15</v>
      </c>
      <c r="M18" s="233"/>
      <c r="N18" s="236"/>
      <c r="O18" s="257"/>
      <c r="P18" s="236"/>
      <c r="Q18" s="91" t="s">
        <v>82</v>
      </c>
      <c r="R18" s="236"/>
      <c r="S18" s="236"/>
      <c r="T18" s="236"/>
      <c r="U18" s="236"/>
      <c r="V18" s="230"/>
      <c r="W18" s="236"/>
      <c r="X18" s="230"/>
      <c r="Y18" s="86"/>
      <c r="Z18" s="245"/>
      <c r="AA18" s="236"/>
      <c r="AB18" s="236"/>
      <c r="AC18" s="236"/>
      <c r="AD18" s="230"/>
      <c r="AE18" s="50"/>
      <c r="AF18" s="227"/>
      <c r="AG18" s="230"/>
      <c r="AH18" s="50"/>
      <c r="AI18" s="50"/>
      <c r="AJ18" s="50"/>
    </row>
    <row r="19" spans="1:36" ht="86.25" customHeight="1">
      <c r="A19" s="245"/>
      <c r="B19" s="236"/>
      <c r="C19" s="236"/>
      <c r="D19" s="236"/>
      <c r="E19" s="245"/>
      <c r="F19" s="236"/>
      <c r="G19" s="236"/>
      <c r="H19" s="236"/>
      <c r="I19" s="236"/>
      <c r="J19" s="87" t="s">
        <v>83</v>
      </c>
      <c r="K19" s="88" t="s">
        <v>84</v>
      </c>
      <c r="L19" s="89">
        <f>IF(K19="PREVENIR",15,IF(K19="DETECTAR",10,IF(K19="NO ES UN CONTROL",0,"")))</f>
        <v>15</v>
      </c>
      <c r="M19" s="232" t="str">
        <f>IF(M16&lt;86,"DÉBIL",IF(M16&lt;96,"MODERADO",IF(M16&lt;101,"FUERTE","")))</f>
        <v>FUERTE</v>
      </c>
      <c r="N19" s="236"/>
      <c r="O19" s="235" t="str">
        <f>IF(AND(M19="FUERTE",N16="FUERTE (SIEMPRE SE EJECUTA)"),"FUERTE",IF(OR(M19="DÉBIL",N16="DÉBIL (NO SE EJECUTA)"),"DÉBIL",IF(OR(M19="MODERADO",N16="MODERADO (ALGUNAS VECES)"),"MODERADO")))</f>
        <v>FUERTE</v>
      </c>
      <c r="P19" s="236"/>
      <c r="Q19" s="238">
        <f>IF(AND($O$19="FUERTE",$Q$16="DIRECTAMENTE"),2,IF(AND($O$19="FUERTE",$Q$16="DIRECTAMENTE"),2,IF(AND($O$19="FUERTE",$Q$16="DIRECTAMENTE"),2,IF(AND($O$19="FUERTE",$Q$16="NO DISMINUYE"),0,IF(AND($O$19="MODERADO",$Q$16="DIRECTAMENTE"),1,IF(AND($O$19="MODERADO",$Q$16="DIRECTAMENTE"),1,IF(AND($O$19="MODERADO",$Q$16="DIRECTAMENTE"),1,IF(AND($O$19="MODERADO",$Q$16="NO DISMINUYE"),0,"N/A"))))))))</f>
        <v>2</v>
      </c>
      <c r="R19" s="236"/>
      <c r="S19" s="236"/>
      <c r="T19" s="236"/>
      <c r="U19" s="236"/>
      <c r="V19" s="239" t="s">
        <v>85</v>
      </c>
      <c r="W19" s="236"/>
      <c r="X19" s="239" t="s">
        <v>86</v>
      </c>
      <c r="Y19" s="92"/>
      <c r="Z19" s="245"/>
      <c r="AA19" s="236"/>
      <c r="AB19" s="236"/>
      <c r="AC19" s="236"/>
      <c r="AD19" s="230"/>
      <c r="AE19" s="50"/>
      <c r="AF19" s="227"/>
      <c r="AG19" s="230"/>
      <c r="AH19" s="50"/>
      <c r="AI19" s="50"/>
      <c r="AJ19" s="50"/>
    </row>
    <row r="20" spans="1:36" ht="75.75" customHeight="1">
      <c r="A20" s="245"/>
      <c r="B20" s="236"/>
      <c r="C20" s="236"/>
      <c r="D20" s="236"/>
      <c r="E20" s="245"/>
      <c r="F20" s="236"/>
      <c r="G20" s="236"/>
      <c r="H20" s="236"/>
      <c r="I20" s="236"/>
      <c r="J20" s="87" t="s">
        <v>87</v>
      </c>
      <c r="K20" s="88" t="s">
        <v>88</v>
      </c>
      <c r="L20" s="89">
        <f>IF(K20="CONFIABLE",15,IF(K20="NO CONFIABLE",0,""))</f>
        <v>15</v>
      </c>
      <c r="M20" s="233"/>
      <c r="N20" s="236"/>
      <c r="O20" s="236"/>
      <c r="P20" s="236"/>
      <c r="Q20" s="236"/>
      <c r="R20" s="236"/>
      <c r="S20" s="236"/>
      <c r="T20" s="236"/>
      <c r="U20" s="236"/>
      <c r="V20" s="240"/>
      <c r="W20" s="236"/>
      <c r="X20" s="240"/>
      <c r="Y20" s="92"/>
      <c r="Z20" s="245"/>
      <c r="AA20" s="236"/>
      <c r="AB20" s="236"/>
      <c r="AC20" s="236"/>
      <c r="AD20" s="230"/>
      <c r="AE20" s="50"/>
      <c r="AF20" s="227"/>
      <c r="AG20" s="230"/>
      <c r="AH20" s="50"/>
      <c r="AI20" s="50"/>
      <c r="AJ20" s="50"/>
    </row>
    <row r="21" spans="1:36" ht="66.75" customHeight="1">
      <c r="A21" s="245"/>
      <c r="B21" s="236"/>
      <c r="C21" s="236"/>
      <c r="D21" s="236"/>
      <c r="E21" s="245"/>
      <c r="F21" s="236"/>
      <c r="G21" s="236"/>
      <c r="H21" s="236"/>
      <c r="I21" s="236"/>
      <c r="J21" s="87" t="s">
        <v>89</v>
      </c>
      <c r="K21" s="88" t="s">
        <v>90</v>
      </c>
      <c r="L21" s="89">
        <f>IF(K21="SE INVESTIGAN Y SE RESUELVEN OPORTUNAMENTE",15,IF(K21="NO SE INVESTIGAN Y SE RESUELVEN OPORTUNAMENTE",0,""))</f>
        <v>15</v>
      </c>
      <c r="M21" s="233"/>
      <c r="N21" s="236"/>
      <c r="O21" s="236"/>
      <c r="P21" s="236"/>
      <c r="Q21" s="236"/>
      <c r="R21" s="236"/>
      <c r="S21" s="236"/>
      <c r="T21" s="236"/>
      <c r="U21" s="236"/>
      <c r="V21" s="241" t="s">
        <v>91</v>
      </c>
      <c r="W21" s="236"/>
      <c r="X21" s="242" t="s">
        <v>111</v>
      </c>
      <c r="Y21" s="86"/>
      <c r="Z21" s="245"/>
      <c r="AA21" s="236"/>
      <c r="AB21" s="236"/>
      <c r="AC21" s="236"/>
      <c r="AD21" s="230"/>
      <c r="AE21" s="50"/>
      <c r="AF21" s="227"/>
      <c r="AG21" s="230"/>
      <c r="AH21" s="50"/>
      <c r="AI21" s="50"/>
      <c r="AJ21" s="50"/>
    </row>
    <row r="22" spans="1:36" ht="51" customHeight="1" thickBot="1">
      <c r="A22" s="246"/>
      <c r="B22" s="237"/>
      <c r="C22" s="237"/>
      <c r="D22" s="237"/>
      <c r="E22" s="246"/>
      <c r="F22" s="237"/>
      <c r="G22" s="237"/>
      <c r="H22" s="237"/>
      <c r="I22" s="237"/>
      <c r="J22" s="93" t="s">
        <v>93</v>
      </c>
      <c r="K22" s="94" t="s">
        <v>94</v>
      </c>
      <c r="L22" s="95">
        <f>IF(K22="COMPLETA",10,IF(K22="INCOMPLETA",5,IF(K22="NO EXISTE",0,"")))</f>
        <v>10</v>
      </c>
      <c r="M22" s="234"/>
      <c r="N22" s="237"/>
      <c r="O22" s="237"/>
      <c r="P22" s="237"/>
      <c r="Q22" s="237"/>
      <c r="R22" s="237"/>
      <c r="S22" s="237"/>
      <c r="T22" s="237"/>
      <c r="U22" s="237"/>
      <c r="V22" s="231"/>
      <c r="W22" s="237"/>
      <c r="X22" s="237"/>
      <c r="Y22" s="86"/>
      <c r="Z22" s="246"/>
      <c r="AA22" s="237"/>
      <c r="AB22" s="237"/>
      <c r="AC22" s="237"/>
      <c r="AD22" s="231"/>
      <c r="AE22" s="50"/>
      <c r="AF22" s="228"/>
      <c r="AG22" s="231"/>
      <c r="AH22" s="50"/>
      <c r="AI22" s="50"/>
      <c r="AJ22" s="50"/>
    </row>
    <row r="23" spans="1:36" ht="15.75" customHeight="1"/>
    <row r="24" spans="1:36" ht="15.75" customHeight="1"/>
    <row r="25" spans="1:36" ht="15.75" customHeight="1"/>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3" priority="1" operator="containsText" text="EXTREMO">
      <formula>NOT(ISERROR(SEARCH(("EXTREMO"),(H16))))</formula>
    </cfRule>
    <cfRule type="containsText" dxfId="22" priority="2" operator="containsText" text="ALTO">
      <formula>NOT(ISERROR(SEARCH(("ALTO"),(H16))))</formula>
    </cfRule>
    <cfRule type="containsText" dxfId="21" priority="3" operator="containsText" text="MODERADO">
      <formula>NOT(ISERROR(SEARCH(("MODERADO"),(H16))))</formula>
    </cfRule>
  </conditionalFormatting>
  <conditionalFormatting sqref="T16:T22">
    <cfRule type="containsText" dxfId="20" priority="4" operator="containsText" text="EXTREMO">
      <formula>NOT(ISERROR(SEARCH(("EXTREMO"),(T16))))</formula>
    </cfRule>
    <cfRule type="containsText" dxfId="19" priority="5" operator="containsText" text="ALTO">
      <formula>NOT(ISERROR(SEARCH(("ALTO"),(T16))))</formula>
    </cfRule>
    <cfRule type="containsText" dxfId="18" priority="6" operator="containsText" text="MODERADO">
      <formula>NOT(ISERROR(SEARCH(("MODERADO"),(T16))))</formula>
    </cfRule>
  </conditionalFormatting>
  <dataValidations count="2">
    <dataValidation type="list" allowBlank="1" showErrorMessage="1" sqref="N16" xr:uid="{9F56D0DF-B7BB-4EFB-B983-304B93E61BD4}">
      <formula1>$AE$14:$AF$14</formula1>
    </dataValidation>
    <dataValidation type="list" allowBlank="1" showErrorMessage="1" sqref="Q16" xr:uid="{1275EC3D-BE58-484F-BDD9-7E95382101A8}">
      <formula1>$AE$19:$AE$21</formula1>
    </dataValidation>
  </dataValidations>
  <pageMargins left="0.70866141732283472" right="0.70866141732283472" top="0.74803149606299213" bottom="0.74803149606299213" header="0" footer="0"/>
  <pageSetup scale="1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FBA3-671D-4066-B3F4-EE6428126C48}">
  <dimension ref="A1:AJ31"/>
  <sheetViews>
    <sheetView showGridLines="0" tabSelected="1" topLeftCell="Y16" zoomScale="78" zoomScaleNormal="78" zoomScaleSheetLayoutView="120" workbookViewId="0">
      <selection activeCell="AK16" sqref="AK16"/>
    </sheetView>
  </sheetViews>
  <sheetFormatPr baseColWidth="10" defaultColWidth="11.42578125" defaultRowHeight="15"/>
  <cols>
    <col min="1" max="1" width="36.85546875" customWidth="1"/>
    <col min="2" max="4" width="32.42578125" customWidth="1"/>
    <col min="5" max="6" width="20.85546875" customWidth="1"/>
    <col min="7" max="7" width="39.28515625" customWidth="1"/>
    <col min="8" max="8" width="25.42578125" customWidth="1"/>
    <col min="9" max="9" width="62.140625" customWidth="1"/>
    <col min="10" max="10" width="29.85546875" customWidth="1"/>
    <col min="11" max="11" width="15.42578125" customWidth="1"/>
    <col min="12" max="12" width="13.42578125" customWidth="1"/>
    <col min="13" max="13" width="17.7109375" customWidth="1"/>
    <col min="14" max="14" width="16.7109375" customWidth="1"/>
    <col min="15" max="15" width="20.7109375" customWidth="1"/>
    <col min="16" max="16" width="19.7109375" customWidth="1"/>
    <col min="17" max="17" width="25.140625" customWidth="1"/>
    <col min="18" max="20" width="25.140625" hidden="1" customWidth="1"/>
    <col min="21" max="21" width="16.42578125" hidden="1" customWidth="1"/>
    <col min="22" max="22" width="25.42578125" customWidth="1"/>
    <col min="23" max="23" width="29" customWidth="1"/>
    <col min="24" max="24" width="25.42578125" customWidth="1"/>
    <col min="25" max="25" width="1.7109375" customWidth="1"/>
    <col min="26" max="26" width="33.42578125" customWidth="1"/>
    <col min="27" max="27" width="40.140625" customWidth="1"/>
    <col min="28" max="28" width="41.140625" customWidth="1"/>
    <col min="29" max="29" width="40.28515625" customWidth="1"/>
    <col min="30" max="30" width="34.85546875" customWidth="1"/>
    <col min="31" max="31" width="2.28515625" customWidth="1"/>
    <col min="32" max="32" width="42.42578125" customWidth="1"/>
    <col min="33" max="33" width="50.28515625" customWidth="1"/>
    <col min="34" max="36" width="11.42578125" customWidth="1"/>
  </cols>
  <sheetData>
    <row r="1" spans="1:36" ht="27" customHeight="1">
      <c r="A1" s="217"/>
      <c r="B1" s="218" t="s">
        <v>112</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20"/>
      <c r="AD1" s="224" t="s">
        <v>1</v>
      </c>
      <c r="AE1" s="225"/>
      <c r="AF1" s="225"/>
      <c r="AG1" s="1" t="s">
        <v>2</v>
      </c>
      <c r="AH1" s="2"/>
      <c r="AI1" s="2"/>
      <c r="AJ1" s="2"/>
    </row>
    <row r="2" spans="1:36" ht="27" customHeight="1" thickBot="1">
      <c r="A2" s="217"/>
      <c r="B2" s="221"/>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3"/>
      <c r="AD2" s="224" t="s">
        <v>3</v>
      </c>
      <c r="AE2" s="225"/>
      <c r="AF2" s="225"/>
      <c r="AG2" s="3" t="s">
        <v>4</v>
      </c>
      <c r="AH2" s="2"/>
      <c r="AI2" s="2"/>
      <c r="AJ2" s="2"/>
    </row>
    <row r="3" spans="1:36" ht="27" customHeight="1">
      <c r="A3" s="217"/>
      <c r="B3" s="218" t="s">
        <v>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20"/>
      <c r="AD3" s="224" t="s">
        <v>6</v>
      </c>
      <c r="AE3" s="225"/>
      <c r="AF3" s="225"/>
      <c r="AG3" s="1" t="s">
        <v>7</v>
      </c>
      <c r="AH3" s="2"/>
      <c r="AI3" s="2"/>
      <c r="AJ3" s="2"/>
    </row>
    <row r="4" spans="1:36" ht="27" customHeight="1" thickBot="1">
      <c r="A4" s="217"/>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c r="AD4" s="224" t="s">
        <v>8</v>
      </c>
      <c r="AE4" s="225"/>
      <c r="AF4" s="225"/>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203" t="s">
        <v>113</v>
      </c>
      <c r="C6" s="204"/>
      <c r="D6" s="204"/>
      <c r="E6" s="204"/>
      <c r="F6" s="204"/>
      <c r="G6" s="204"/>
      <c r="H6" s="205"/>
      <c r="I6" s="6"/>
      <c r="J6" s="10"/>
      <c r="K6" s="11" t="s">
        <v>10</v>
      </c>
      <c r="L6" s="12"/>
      <c r="M6" s="206">
        <v>45321</v>
      </c>
      <c r="N6" s="207"/>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323" t="s">
        <v>114</v>
      </c>
      <c r="C8" s="324"/>
      <c r="D8" s="324"/>
      <c r="E8" s="324"/>
      <c r="F8" s="324"/>
      <c r="G8" s="324"/>
      <c r="H8" s="324"/>
      <c r="I8" s="325"/>
      <c r="J8" s="6"/>
      <c r="K8" s="326" t="s">
        <v>13</v>
      </c>
      <c r="L8" s="327"/>
      <c r="M8" s="96" t="s">
        <v>14</v>
      </c>
      <c r="N8" s="96" t="s">
        <v>15</v>
      </c>
      <c r="O8" s="96"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323" t="s">
        <v>115</v>
      </c>
      <c r="C9" s="324"/>
      <c r="D9" s="324"/>
      <c r="E9" s="324"/>
      <c r="F9" s="324"/>
      <c r="G9" s="324"/>
      <c r="H9" s="324"/>
      <c r="I9" s="325"/>
      <c r="J9" s="6"/>
      <c r="K9" s="328"/>
      <c r="L9" s="329"/>
      <c r="M9" s="16"/>
      <c r="N9" s="15"/>
      <c r="O9" s="15" t="s">
        <v>19</v>
      </c>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211" t="s">
        <v>20</v>
      </c>
      <c r="B12" s="212"/>
      <c r="C12" s="212"/>
      <c r="D12" s="213"/>
      <c r="E12" s="214" t="s">
        <v>21</v>
      </c>
      <c r="F12" s="215"/>
      <c r="G12" s="215"/>
      <c r="H12" s="215"/>
      <c r="I12" s="215"/>
      <c r="J12" s="215"/>
      <c r="K12" s="215"/>
      <c r="L12" s="215"/>
      <c r="M12" s="215"/>
      <c r="N12" s="215"/>
      <c r="O12" s="215"/>
      <c r="P12" s="215"/>
      <c r="Q12" s="215"/>
      <c r="R12" s="215"/>
      <c r="S12" s="215"/>
      <c r="T12" s="215"/>
      <c r="U12" s="215"/>
      <c r="V12" s="215"/>
      <c r="W12" s="215"/>
      <c r="X12" s="216"/>
      <c r="Y12" s="21"/>
      <c r="Z12" s="184" t="s">
        <v>22</v>
      </c>
      <c r="AA12" s="185"/>
      <c r="AB12" s="185"/>
      <c r="AC12" s="185"/>
      <c r="AD12" s="186"/>
      <c r="AE12" s="2"/>
      <c r="AF12" s="184" t="s">
        <v>23</v>
      </c>
      <c r="AG12" s="186"/>
      <c r="AH12" s="2"/>
      <c r="AI12" s="2"/>
      <c r="AJ12" s="2"/>
    </row>
    <row r="13" spans="1:36">
      <c r="A13" s="193" t="s">
        <v>24</v>
      </c>
      <c r="B13" s="165" t="s">
        <v>25</v>
      </c>
      <c r="C13" s="165" t="s">
        <v>26</v>
      </c>
      <c r="D13" s="166" t="s">
        <v>27</v>
      </c>
      <c r="E13" s="196" t="s">
        <v>28</v>
      </c>
      <c r="F13" s="197"/>
      <c r="G13" s="197"/>
      <c r="H13" s="197"/>
      <c r="I13" s="198" t="s">
        <v>29</v>
      </c>
      <c r="J13" s="199"/>
      <c r="K13" s="199"/>
      <c r="L13" s="199"/>
      <c r="M13" s="199"/>
      <c r="N13" s="199"/>
      <c r="O13" s="199"/>
      <c r="P13" s="199"/>
      <c r="Q13" s="199"/>
      <c r="R13" s="22"/>
      <c r="S13" s="22"/>
      <c r="T13" s="198" t="s">
        <v>30</v>
      </c>
      <c r="U13" s="199"/>
      <c r="V13" s="199"/>
      <c r="W13" s="199"/>
      <c r="X13" s="200"/>
      <c r="Y13" s="21"/>
      <c r="Z13" s="187"/>
      <c r="AA13" s="188"/>
      <c r="AB13" s="188"/>
      <c r="AC13" s="188"/>
      <c r="AD13" s="189"/>
      <c r="AE13" s="2"/>
      <c r="AF13" s="187"/>
      <c r="AG13" s="189"/>
      <c r="AH13" s="23"/>
      <c r="AI13" s="23"/>
      <c r="AJ13" s="23"/>
    </row>
    <row r="14" spans="1:36" ht="27.75" customHeight="1" thickBot="1">
      <c r="A14" s="193"/>
      <c r="B14" s="165"/>
      <c r="C14" s="165"/>
      <c r="D14" s="166"/>
      <c r="E14" s="201" t="s">
        <v>31</v>
      </c>
      <c r="F14" s="202"/>
      <c r="G14" s="202"/>
      <c r="H14" s="202"/>
      <c r="I14" s="179" t="s">
        <v>32</v>
      </c>
      <c r="J14" s="180" t="s">
        <v>33</v>
      </c>
      <c r="K14" s="180" t="s">
        <v>34</v>
      </c>
      <c r="L14" s="181" t="s">
        <v>35</v>
      </c>
      <c r="M14" s="165" t="s">
        <v>36</v>
      </c>
      <c r="N14" s="183" t="s">
        <v>37</v>
      </c>
      <c r="O14" s="163" t="s">
        <v>38</v>
      </c>
      <c r="P14" s="165" t="s">
        <v>39</v>
      </c>
      <c r="Q14" s="163" t="s">
        <v>40</v>
      </c>
      <c r="R14" s="163" t="s">
        <v>41</v>
      </c>
      <c r="S14" s="24"/>
      <c r="T14" s="177" t="s">
        <v>42</v>
      </c>
      <c r="U14" s="165" t="s">
        <v>43</v>
      </c>
      <c r="V14" s="163" t="s">
        <v>44</v>
      </c>
      <c r="W14" s="165" t="s">
        <v>45</v>
      </c>
      <c r="X14" s="166"/>
      <c r="Y14" s="25"/>
      <c r="Z14" s="190"/>
      <c r="AA14" s="191"/>
      <c r="AB14" s="191"/>
      <c r="AC14" s="191"/>
      <c r="AD14" s="192"/>
      <c r="AE14" s="23"/>
      <c r="AF14" s="190"/>
      <c r="AG14" s="192"/>
      <c r="AH14" s="23"/>
      <c r="AI14" s="2"/>
      <c r="AJ14" s="23"/>
    </row>
    <row r="15" spans="1:36" ht="74.25" customHeight="1">
      <c r="A15" s="194"/>
      <c r="B15" s="163"/>
      <c r="C15" s="163"/>
      <c r="D15" s="195"/>
      <c r="E15" s="26" t="s">
        <v>46</v>
      </c>
      <c r="F15" s="27" t="s">
        <v>47</v>
      </c>
      <c r="G15" s="28"/>
      <c r="H15" s="29" t="s">
        <v>48</v>
      </c>
      <c r="I15" s="177"/>
      <c r="J15" s="180"/>
      <c r="K15" s="180"/>
      <c r="L15" s="182"/>
      <c r="M15" s="165"/>
      <c r="N15" s="164"/>
      <c r="O15" s="164"/>
      <c r="P15" s="165"/>
      <c r="Q15" s="164"/>
      <c r="R15" s="164"/>
      <c r="S15" s="30"/>
      <c r="T15" s="178"/>
      <c r="U15" s="165"/>
      <c r="V15" s="164"/>
      <c r="W15" s="31" t="s">
        <v>49</v>
      </c>
      <c r="X15" s="32" t="s">
        <v>50</v>
      </c>
      <c r="Y15" s="25"/>
      <c r="Z15" s="33" t="s">
        <v>51</v>
      </c>
      <c r="AA15" s="34" t="s">
        <v>52</v>
      </c>
      <c r="AB15" s="34" t="s">
        <v>53</v>
      </c>
      <c r="AC15" s="34" t="s">
        <v>54</v>
      </c>
      <c r="AD15" s="35" t="s">
        <v>55</v>
      </c>
      <c r="AE15" s="23"/>
      <c r="AF15" s="33" t="s">
        <v>56</v>
      </c>
      <c r="AG15" s="35" t="s">
        <v>116</v>
      </c>
      <c r="AH15" s="23"/>
      <c r="AI15" s="2"/>
      <c r="AJ15" s="23"/>
    </row>
    <row r="16" spans="1:36" ht="67.5" customHeight="1">
      <c r="A16" s="167">
        <v>1</v>
      </c>
      <c r="B16" s="169" t="s">
        <v>117</v>
      </c>
      <c r="C16" s="169" t="s">
        <v>118</v>
      </c>
      <c r="D16" s="169" t="s">
        <v>119</v>
      </c>
      <c r="E16" s="172" t="s">
        <v>61</v>
      </c>
      <c r="F16" s="175" t="s">
        <v>62</v>
      </c>
      <c r="G16" s="137" t="str">
        <f>+CONCATENATE(E16," - ",F16)</f>
        <v>MUY BAJA - MODERADO</v>
      </c>
      <c r="H16" s="140" t="str">
        <f>+VLOOKUP(G16,[3]Datos!D3:E17,2,FALSE)</f>
        <v>MODERADO</v>
      </c>
      <c r="I16" s="321" t="s">
        <v>120</v>
      </c>
      <c r="J16" s="36" t="s">
        <v>64</v>
      </c>
      <c r="K16" s="37" t="s">
        <v>65</v>
      </c>
      <c r="L16" s="38">
        <f>IF(K16="ASIGNADO",15,IF(K16="NO ASIGNADO",0,""))</f>
        <v>15</v>
      </c>
      <c r="M16" s="153">
        <f>SUM(L16:L22)</f>
        <v>100</v>
      </c>
      <c r="N16" s="155" t="s">
        <v>102</v>
      </c>
      <c r="O16" s="158">
        <f>IF(O19="DÉBIL",0,IF(O19="MODERADO",50,IF(O19="FUERTE",100,"")))</f>
        <v>100</v>
      </c>
      <c r="P16" s="159" t="str">
        <f>IF(AND(M19="FUERTE",N16="FUERTE (SIEMPRE SE EJECUTA)"),"NO","SÍ")</f>
        <v>NO</v>
      </c>
      <c r="Q16" s="162" t="s">
        <v>67</v>
      </c>
      <c r="R16" s="134" t="str">
        <f>IF(AND(E16="MUY BAJA",Q19=2),"MUY BAJA",IF(AND(E16="BAJA",Q19=2),"MUY BAJA",IF(AND(E16="MEDIA",Q19=2),"MUY BAJA",IF(AND(E16="ALTA",Q19=2),"BAJA",IF(AND(E16="MUY ALTA",Q19=2),"MEDIA",IF(AND(E16="MUY BAJA",Q19=1),"MUY BAJA",IF(AND(E16="BAJA",Q19=1),"MUY BAJA",IF(AND(E16="MEDIA",Q19=1),"BAJA",IF(AND(E16="ALTA",Q19=1),"MEDIA",IF(AND(E16="MUY ALTA",Q19=1),"ALTA",E16))))))))))</f>
        <v>MUY BAJA</v>
      </c>
      <c r="S16" s="137" t="str">
        <f>+CONCATENATE(R16," - ",F16)</f>
        <v>MUY BAJA - MODERADO</v>
      </c>
      <c r="T16" s="140" t="str">
        <f>+VLOOKUP(S16,[3]Datos!$D$3:$E$17,2,FALSE)</f>
        <v>MODERADO</v>
      </c>
      <c r="U16" s="143" t="s">
        <v>68</v>
      </c>
      <c r="V16" s="306" t="s">
        <v>121</v>
      </c>
      <c r="W16" s="308" t="s">
        <v>122</v>
      </c>
      <c r="X16" s="311" t="s">
        <v>123</v>
      </c>
      <c r="Y16" s="39"/>
      <c r="Z16" s="313">
        <v>45659</v>
      </c>
      <c r="AA16" s="316" t="s">
        <v>124</v>
      </c>
      <c r="AB16" s="316" t="s">
        <v>125</v>
      </c>
      <c r="AC16" s="297" t="s">
        <v>126</v>
      </c>
      <c r="AD16" s="297" t="s">
        <v>127</v>
      </c>
      <c r="AE16" s="2"/>
      <c r="AF16" s="300" t="s">
        <v>128</v>
      </c>
      <c r="AG16" s="303" t="s">
        <v>129</v>
      </c>
      <c r="AH16" s="2"/>
      <c r="AI16" s="2"/>
      <c r="AJ16" s="2"/>
    </row>
    <row r="17" spans="1:36" ht="63" customHeight="1">
      <c r="A17" s="167"/>
      <c r="B17" s="170"/>
      <c r="C17" s="170"/>
      <c r="D17" s="170"/>
      <c r="E17" s="173"/>
      <c r="F17" s="175"/>
      <c r="G17" s="138"/>
      <c r="H17" s="141"/>
      <c r="I17" s="321"/>
      <c r="J17" s="40" t="s">
        <v>78</v>
      </c>
      <c r="K17" s="41" t="s">
        <v>79</v>
      </c>
      <c r="L17" s="42">
        <f>IF(K17="ADECUADO",15,IF(K17="INADECUADO",0,""))</f>
        <v>15</v>
      </c>
      <c r="M17" s="154"/>
      <c r="N17" s="156"/>
      <c r="O17" s="158"/>
      <c r="P17" s="160"/>
      <c r="Q17" s="162"/>
      <c r="R17" s="135"/>
      <c r="S17" s="138"/>
      <c r="T17" s="141"/>
      <c r="U17" s="144"/>
      <c r="V17" s="307"/>
      <c r="W17" s="309"/>
      <c r="X17" s="312"/>
      <c r="Y17" s="39"/>
      <c r="Z17" s="314"/>
      <c r="AA17" s="317"/>
      <c r="AB17" s="317"/>
      <c r="AC17" s="298"/>
      <c r="AD17" s="298"/>
      <c r="AE17" s="2"/>
      <c r="AF17" s="301"/>
      <c r="AG17" s="303"/>
      <c r="AH17" s="2"/>
      <c r="AI17" s="2"/>
      <c r="AJ17" s="2"/>
    </row>
    <row r="18" spans="1:36" ht="168" customHeight="1">
      <c r="A18" s="167"/>
      <c r="B18" s="170"/>
      <c r="C18" s="170"/>
      <c r="D18" s="170"/>
      <c r="E18" s="173"/>
      <c r="F18" s="175"/>
      <c r="G18" s="138"/>
      <c r="H18" s="141"/>
      <c r="I18" s="321"/>
      <c r="J18" s="43" t="s">
        <v>80</v>
      </c>
      <c r="K18" s="41" t="s">
        <v>81</v>
      </c>
      <c r="L18" s="42">
        <f>IF(K18="OPORTUNA",15,IF(K18="INOPORTUNA",0,""))</f>
        <v>15</v>
      </c>
      <c r="M18" s="154"/>
      <c r="N18" s="156"/>
      <c r="O18" s="158"/>
      <c r="P18" s="160"/>
      <c r="Q18" s="44" t="s">
        <v>82</v>
      </c>
      <c r="R18" s="135"/>
      <c r="S18" s="138"/>
      <c r="T18" s="141"/>
      <c r="U18" s="144"/>
      <c r="V18" s="307"/>
      <c r="W18" s="309"/>
      <c r="X18" s="312"/>
      <c r="Y18" s="39"/>
      <c r="Z18" s="314"/>
      <c r="AA18" s="317"/>
      <c r="AB18" s="317"/>
      <c r="AC18" s="298"/>
      <c r="AD18" s="298"/>
      <c r="AE18" s="2"/>
      <c r="AF18" s="301"/>
      <c r="AG18" s="303"/>
      <c r="AH18" s="2"/>
      <c r="AI18" s="2"/>
      <c r="AJ18" s="2"/>
    </row>
    <row r="19" spans="1:36" ht="110.25" customHeight="1">
      <c r="A19" s="167"/>
      <c r="B19" s="170"/>
      <c r="C19" s="170"/>
      <c r="D19" s="170"/>
      <c r="E19" s="173"/>
      <c r="F19" s="175"/>
      <c r="G19" s="138"/>
      <c r="H19" s="141"/>
      <c r="I19" s="321"/>
      <c r="J19" s="40" t="s">
        <v>83</v>
      </c>
      <c r="K19" s="41" t="s">
        <v>84</v>
      </c>
      <c r="L19" s="42">
        <f>IF(K19="PREVENIR",15,IF(K19="DETECTAR",10,IF(K19="NO ES UN CONTROL",0,"")))</f>
        <v>15</v>
      </c>
      <c r="M19" s="113" t="str">
        <f>IF(M16&lt;86,"DÉBIL",IF(M16&lt;96,"MODERADO",IF(M16&lt;101,"FUERTE","")))</f>
        <v>FUERTE</v>
      </c>
      <c r="N19" s="156"/>
      <c r="O19" s="116" t="str">
        <f>IF(AND(M19="FUERTE",N16="FUERTE (SIEMPRE SE EJECUTA)"),"FUERTE",IF(OR(M19="DÉBIL",N16="DÉBIL (NO SE EJECUTA)"),"DÉBIL",IF(OR(M19="MODERADO",N16="MODERADO (ALGUNAS VECES)"),"MODERADO")))</f>
        <v>FUERTE</v>
      </c>
      <c r="P19" s="160"/>
      <c r="Q19" s="118">
        <f>IF(AND($O$19="FUERTE",$Q$16="DIRECTAMENTE"),2,IF(AND($O$19="FUERTE",$Q$16="DIRECTAMENTE"),2,IF(AND($O$19="FUERTE",$Q$16="DIRECTAMENTE"),2,IF(AND($O$19="FUERTE",$Q$16="NO DISMINUYE"),0,IF(AND($O$19="MODERADO",$Q$16="DIRECTAMENTE"),1,IF(AND($O$19="MODERADO",$Q$16="DIRECTAMENTE"),1,IF(AND($O$19="MODERADO",$Q$16="DIRECTAMENTE"),1,IF(AND($O$19="MODERADO",$Q$16="NO DISMINUYE"),0,"N/A"))))))))</f>
        <v>2</v>
      </c>
      <c r="R19" s="135"/>
      <c r="S19" s="138"/>
      <c r="T19" s="141"/>
      <c r="U19" s="144"/>
      <c r="V19" s="121" t="s">
        <v>85</v>
      </c>
      <c r="W19" s="309"/>
      <c r="X19" s="121" t="s">
        <v>86</v>
      </c>
      <c r="Y19" s="45"/>
      <c r="Z19" s="314"/>
      <c r="AA19" s="317"/>
      <c r="AB19" s="317"/>
      <c r="AC19" s="298"/>
      <c r="AD19" s="298"/>
      <c r="AE19" s="2"/>
      <c r="AF19" s="301"/>
      <c r="AG19" s="303"/>
      <c r="AH19" s="2"/>
      <c r="AI19" s="2"/>
      <c r="AJ19" s="2"/>
    </row>
    <row r="20" spans="1:36" ht="36.75" customHeight="1">
      <c r="A20" s="167"/>
      <c r="B20" s="170"/>
      <c r="C20" s="170"/>
      <c r="D20" s="170"/>
      <c r="E20" s="173"/>
      <c r="F20" s="175"/>
      <c r="G20" s="138"/>
      <c r="H20" s="141"/>
      <c r="I20" s="321"/>
      <c r="J20" s="40" t="s">
        <v>87</v>
      </c>
      <c r="K20" s="41" t="s">
        <v>88</v>
      </c>
      <c r="L20" s="42">
        <f>IF(K20="CONFIABLE",15,IF(K20="NO CONFIABLE",0,""))</f>
        <v>15</v>
      </c>
      <c r="M20" s="114"/>
      <c r="N20" s="156"/>
      <c r="O20" s="116"/>
      <c r="P20" s="160"/>
      <c r="Q20" s="119"/>
      <c r="R20" s="135"/>
      <c r="S20" s="138"/>
      <c r="T20" s="141"/>
      <c r="U20" s="144"/>
      <c r="V20" s="122"/>
      <c r="W20" s="309"/>
      <c r="X20" s="122"/>
      <c r="Y20" s="45"/>
      <c r="Z20" s="314"/>
      <c r="AA20" s="317"/>
      <c r="AB20" s="317"/>
      <c r="AC20" s="298"/>
      <c r="AD20" s="298"/>
      <c r="AE20" s="2"/>
      <c r="AF20" s="301"/>
      <c r="AG20" s="303"/>
      <c r="AH20" s="2"/>
      <c r="AI20" s="2"/>
      <c r="AJ20" s="2"/>
    </row>
    <row r="21" spans="1:36" ht="94.5" customHeight="1">
      <c r="A21" s="167"/>
      <c r="B21" s="170"/>
      <c r="C21" s="170"/>
      <c r="D21" s="170"/>
      <c r="E21" s="173"/>
      <c r="F21" s="175"/>
      <c r="G21" s="138"/>
      <c r="H21" s="141"/>
      <c r="I21" s="321"/>
      <c r="J21" s="40" t="s">
        <v>89</v>
      </c>
      <c r="K21" s="41" t="s">
        <v>90</v>
      </c>
      <c r="L21" s="42">
        <f>IF(K21="SE INVESTIGAN Y SE RESUELVEN OPORTUNAMENTE",15,IF(K21="NO SE INVESTIGAN Y SE RESUELVEN OPORTUNAMENTE",0,""))</f>
        <v>15</v>
      </c>
      <c r="M21" s="114"/>
      <c r="N21" s="156"/>
      <c r="O21" s="116"/>
      <c r="P21" s="160"/>
      <c r="Q21" s="119"/>
      <c r="R21" s="135"/>
      <c r="S21" s="138"/>
      <c r="T21" s="141"/>
      <c r="U21" s="144"/>
      <c r="V21" s="304" t="s">
        <v>91</v>
      </c>
      <c r="W21" s="309"/>
      <c r="X21" s="319" t="s">
        <v>130</v>
      </c>
      <c r="Y21" s="39"/>
      <c r="Z21" s="314"/>
      <c r="AA21" s="317"/>
      <c r="AB21" s="317"/>
      <c r="AC21" s="298"/>
      <c r="AD21" s="298"/>
      <c r="AE21" s="2"/>
      <c r="AF21" s="301"/>
      <c r="AG21" s="303"/>
      <c r="AH21" s="2"/>
      <c r="AI21" s="2"/>
      <c r="AJ21" s="2"/>
    </row>
    <row r="22" spans="1:36" ht="79.5" customHeight="1" thickBot="1">
      <c r="A22" s="168"/>
      <c r="B22" s="171"/>
      <c r="C22" s="171"/>
      <c r="D22" s="171"/>
      <c r="E22" s="174"/>
      <c r="F22" s="176"/>
      <c r="G22" s="139"/>
      <c r="H22" s="142"/>
      <c r="I22" s="322"/>
      <c r="J22" s="46" t="s">
        <v>93</v>
      </c>
      <c r="K22" s="47" t="s">
        <v>94</v>
      </c>
      <c r="L22" s="48">
        <f>IF(K22="COMPLETA",10,IF(K22="INCOMPLETA",5,IF(K22="NO EXISTE",0,"")))</f>
        <v>10</v>
      </c>
      <c r="M22" s="115"/>
      <c r="N22" s="157"/>
      <c r="O22" s="117"/>
      <c r="P22" s="161"/>
      <c r="Q22" s="120"/>
      <c r="R22" s="136"/>
      <c r="S22" s="139"/>
      <c r="T22" s="142"/>
      <c r="U22" s="145"/>
      <c r="V22" s="305"/>
      <c r="W22" s="310"/>
      <c r="X22" s="320"/>
      <c r="Y22" s="39"/>
      <c r="Z22" s="315"/>
      <c r="AA22" s="318"/>
      <c r="AB22" s="318"/>
      <c r="AC22" s="299"/>
      <c r="AD22" s="299"/>
      <c r="AE22" s="2"/>
      <c r="AF22" s="302"/>
      <c r="AG22" s="303"/>
      <c r="AH22" s="2"/>
      <c r="AI22" s="2"/>
      <c r="AJ22" s="2"/>
    </row>
    <row r="24" spans="1:36">
      <c r="AA24" s="97"/>
    </row>
    <row r="25" spans="1:36" ht="84.75" customHeight="1">
      <c r="AA25" s="98"/>
      <c r="AG25" s="99"/>
    </row>
    <row r="26" spans="1:36" ht="15.75">
      <c r="AG26" s="100"/>
    </row>
    <row r="27" spans="1:36" ht="15.75">
      <c r="AG27" s="100"/>
    </row>
    <row r="28" spans="1:36" ht="15.75">
      <c r="AG28" s="99"/>
    </row>
    <row r="29" spans="1:36" ht="15.75">
      <c r="AG29" s="100"/>
    </row>
    <row r="30" spans="1:36" ht="15.75">
      <c r="AG30" s="100"/>
    </row>
    <row r="31" spans="1:36" ht="15.75">
      <c r="AG31" s="100"/>
    </row>
  </sheetData>
  <dataConsolidate/>
  <mergeCells count="74">
    <mergeCell ref="A1:A4"/>
    <mergeCell ref="B1:AC2"/>
    <mergeCell ref="AD1:AF1"/>
    <mergeCell ref="AD2:AF2"/>
    <mergeCell ref="B3:AC4"/>
    <mergeCell ref="AD3:AF3"/>
    <mergeCell ref="AD4:AF4"/>
    <mergeCell ref="B6:H6"/>
    <mergeCell ref="M6:N6"/>
    <mergeCell ref="B8:I8"/>
    <mergeCell ref="K8:L8"/>
    <mergeCell ref="B9:I9"/>
    <mergeCell ref="K9:L9"/>
    <mergeCell ref="A12:D12"/>
    <mergeCell ref="E12:X12"/>
    <mergeCell ref="Z12:AD14"/>
    <mergeCell ref="AF12:AG14"/>
    <mergeCell ref="A13:A15"/>
    <mergeCell ref="B13:B15"/>
    <mergeCell ref="C13:C15"/>
    <mergeCell ref="D13:D15"/>
    <mergeCell ref="E13:H13"/>
    <mergeCell ref="I13:Q13"/>
    <mergeCell ref="W14:X14"/>
    <mergeCell ref="T13:X13"/>
    <mergeCell ref="E14:H14"/>
    <mergeCell ref="I14:I15"/>
    <mergeCell ref="J14:J15"/>
    <mergeCell ref="K14:K15"/>
    <mergeCell ref="L14:L15"/>
    <mergeCell ref="M14:M15"/>
    <mergeCell ref="N14:N15"/>
    <mergeCell ref="O14:O15"/>
    <mergeCell ref="P14:P15"/>
    <mergeCell ref="Q14:Q15"/>
    <mergeCell ref="R14:R15"/>
    <mergeCell ref="T14:T15"/>
    <mergeCell ref="U14:U15"/>
    <mergeCell ref="V14:V15"/>
    <mergeCell ref="O16:O18"/>
    <mergeCell ref="A16:A22"/>
    <mergeCell ref="B16:B22"/>
    <mergeCell ref="C16:C22"/>
    <mergeCell ref="D16:D22"/>
    <mergeCell ref="E16:E22"/>
    <mergeCell ref="F16:F22"/>
    <mergeCell ref="G16:G22"/>
    <mergeCell ref="H16:H22"/>
    <mergeCell ref="I16:I22"/>
    <mergeCell ref="M16:M18"/>
    <mergeCell ref="N16:N22"/>
    <mergeCell ref="X21:X22"/>
    <mergeCell ref="P16:P22"/>
    <mergeCell ref="Q16:Q17"/>
    <mergeCell ref="R16:R22"/>
    <mergeCell ref="S16:S22"/>
    <mergeCell ref="T16:T22"/>
    <mergeCell ref="U16:U22"/>
    <mergeCell ref="AC16:AC22"/>
    <mergeCell ref="AD16:AD22"/>
    <mergeCell ref="AF16:AF22"/>
    <mergeCell ref="AG16:AG22"/>
    <mergeCell ref="M19:M22"/>
    <mergeCell ref="O19:O22"/>
    <mergeCell ref="Q19:Q22"/>
    <mergeCell ref="V19:V20"/>
    <mergeCell ref="X19:X20"/>
    <mergeCell ref="V21:V22"/>
    <mergeCell ref="V16:V18"/>
    <mergeCell ref="W16:W22"/>
    <mergeCell ref="X16:X18"/>
    <mergeCell ref="Z16:Z22"/>
    <mergeCell ref="AA16:AA22"/>
    <mergeCell ref="AB16:AB22"/>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N16" xr:uid="{3F605B4C-E6E7-4663-83AF-3A25AE3951EE}">
      <formula1>$AE$14:$AF$14</formula1>
    </dataValidation>
    <dataValidation type="list" allowBlank="1" showInputMessage="1" showErrorMessage="1" sqref="Q16:Q17" xr:uid="{D93B57E9-04C7-4EFC-BFF9-B3DC81D30F23}">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0A0F9-4D42-4237-AE04-74BFF6508C72}">
  <dimension ref="A1:AJ29"/>
  <sheetViews>
    <sheetView showGridLines="0" view="pageBreakPreview" topLeftCell="A9" zoomScale="70" zoomScaleNormal="50" zoomScaleSheetLayoutView="70" workbookViewId="0">
      <selection activeCell="F16" sqref="F16:F22"/>
    </sheetView>
  </sheetViews>
  <sheetFormatPr baseColWidth="10" defaultColWidth="11.42578125" defaultRowHeight="15"/>
  <cols>
    <col min="1" max="1" width="36.85546875" customWidth="1"/>
    <col min="2" max="2" width="32.5703125" customWidth="1"/>
    <col min="3" max="3" width="41.85546875" customWidth="1"/>
    <col min="4" max="4" width="32.5703125" customWidth="1"/>
    <col min="5" max="7" width="20.85546875" customWidth="1"/>
    <col min="8" max="8" width="25.42578125" customWidth="1"/>
    <col min="9" max="9" width="59.140625" customWidth="1"/>
    <col min="10" max="10" width="53.7109375" hidden="1" customWidth="1"/>
    <col min="11" max="11" width="24.5703125" hidden="1" customWidth="1"/>
    <col min="12" max="12" width="11.42578125"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217"/>
      <c r="B1" s="218" t="s">
        <v>0</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20"/>
      <c r="AD1" s="224" t="s">
        <v>1</v>
      </c>
      <c r="AE1" s="225"/>
      <c r="AF1" s="225"/>
      <c r="AG1" s="1" t="s">
        <v>2</v>
      </c>
      <c r="AH1" s="2"/>
      <c r="AI1" s="2"/>
      <c r="AJ1" s="2"/>
    </row>
    <row r="2" spans="1:36" ht="27" customHeight="1" thickBot="1">
      <c r="A2" s="217"/>
      <c r="B2" s="221"/>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3"/>
      <c r="AD2" s="224" t="s">
        <v>3</v>
      </c>
      <c r="AE2" s="225"/>
      <c r="AF2" s="225"/>
      <c r="AG2" s="3" t="s">
        <v>4</v>
      </c>
      <c r="AH2" s="2"/>
      <c r="AI2" s="2"/>
      <c r="AJ2" s="2"/>
    </row>
    <row r="3" spans="1:36" ht="27" customHeight="1">
      <c r="A3" s="217"/>
      <c r="B3" s="218" t="s">
        <v>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20"/>
      <c r="AD3" s="224" t="s">
        <v>6</v>
      </c>
      <c r="AE3" s="225"/>
      <c r="AF3" s="225"/>
      <c r="AG3" s="1" t="s">
        <v>7</v>
      </c>
      <c r="AH3" s="2"/>
      <c r="AI3" s="2"/>
      <c r="AJ3" s="2"/>
    </row>
    <row r="4" spans="1:36" ht="27" customHeight="1" thickBot="1">
      <c r="A4" s="217"/>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c r="AD4" s="224" t="s">
        <v>8</v>
      </c>
      <c r="AE4" s="225"/>
      <c r="AF4" s="225"/>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2"/>
      <c r="AG5" s="2"/>
      <c r="AH5" s="2"/>
      <c r="AI5" s="2"/>
      <c r="AJ5" s="2"/>
    </row>
    <row r="6" spans="1:36" ht="59.25" customHeight="1" thickBot="1">
      <c r="A6" s="9" t="s">
        <v>9</v>
      </c>
      <c r="B6" s="203" t="s">
        <v>131</v>
      </c>
      <c r="C6" s="204"/>
      <c r="D6" s="204"/>
      <c r="E6" s="204"/>
      <c r="F6" s="204"/>
      <c r="G6" s="204"/>
      <c r="H6" s="205"/>
      <c r="I6" s="6"/>
      <c r="J6" s="10"/>
      <c r="K6" s="11" t="s">
        <v>10</v>
      </c>
      <c r="L6" s="12"/>
      <c r="M6" s="206">
        <v>45321</v>
      </c>
      <c r="N6" s="207"/>
      <c r="O6" s="6"/>
      <c r="P6" s="6"/>
      <c r="Q6" s="6"/>
      <c r="R6" s="6"/>
      <c r="S6" s="6"/>
      <c r="T6" s="6"/>
      <c r="U6" s="6"/>
      <c r="V6" s="6"/>
      <c r="W6" s="6"/>
      <c r="X6" s="6"/>
      <c r="Y6" s="6"/>
      <c r="Z6" s="6"/>
      <c r="AA6" s="6"/>
      <c r="AB6" s="6"/>
      <c r="AC6" s="7"/>
      <c r="AD6" s="6"/>
      <c r="AE6" s="2"/>
      <c r="AF6" s="2"/>
      <c r="AG6" s="2"/>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2"/>
      <c r="AG7" s="2"/>
      <c r="AH7" s="2"/>
      <c r="AI7" s="2"/>
      <c r="AJ7" s="2"/>
    </row>
    <row r="8" spans="1:36" ht="59.25" customHeight="1" thickBot="1">
      <c r="A8" s="9" t="s">
        <v>11</v>
      </c>
      <c r="B8" s="208" t="s">
        <v>132</v>
      </c>
      <c r="C8" s="209"/>
      <c r="D8" s="209"/>
      <c r="E8" s="209"/>
      <c r="F8" s="209"/>
      <c r="G8" s="209"/>
      <c r="H8" s="209"/>
      <c r="I8" s="210"/>
      <c r="J8" s="6"/>
      <c r="K8" s="14" t="s">
        <v>13</v>
      </c>
      <c r="L8" s="14"/>
      <c r="M8" s="14" t="s">
        <v>14</v>
      </c>
      <c r="N8" s="14" t="s">
        <v>15</v>
      </c>
      <c r="O8" s="14" t="s">
        <v>16</v>
      </c>
      <c r="P8" s="6"/>
      <c r="Q8" s="6"/>
      <c r="R8" s="6"/>
      <c r="S8" s="6"/>
      <c r="T8" s="6"/>
      <c r="U8" s="6"/>
      <c r="V8" s="6"/>
      <c r="W8" s="6"/>
      <c r="X8" s="6"/>
      <c r="Y8" s="6"/>
      <c r="Z8" s="6"/>
      <c r="AA8" s="6"/>
      <c r="AB8" s="6"/>
      <c r="AC8" s="7"/>
      <c r="AD8" s="6"/>
      <c r="AE8" s="2"/>
      <c r="AF8" s="2"/>
      <c r="AG8" s="2"/>
      <c r="AH8" s="2"/>
      <c r="AI8" s="2"/>
      <c r="AJ8" s="2"/>
    </row>
    <row r="9" spans="1:36" ht="59.25" customHeight="1" thickBot="1">
      <c r="A9" s="9" t="s">
        <v>17</v>
      </c>
      <c r="B9" s="208" t="s">
        <v>133</v>
      </c>
      <c r="C9" s="209"/>
      <c r="D9" s="209"/>
      <c r="E9" s="209"/>
      <c r="F9" s="209"/>
      <c r="G9" s="209"/>
      <c r="H9" s="209"/>
      <c r="I9" s="210"/>
      <c r="J9" s="6"/>
      <c r="K9" s="15" t="s">
        <v>19</v>
      </c>
      <c r="L9" s="16"/>
      <c r="M9" s="101"/>
      <c r="N9" s="15"/>
      <c r="O9" s="15"/>
      <c r="P9" s="6"/>
      <c r="Q9" s="6"/>
      <c r="R9" s="6"/>
      <c r="S9" s="6"/>
      <c r="T9" s="6"/>
      <c r="U9" s="6"/>
      <c r="V9" s="6"/>
      <c r="W9" s="6"/>
      <c r="X9" s="6"/>
      <c r="Y9" s="6"/>
      <c r="Z9" s="6"/>
      <c r="AA9" s="6"/>
      <c r="AB9" s="6"/>
      <c r="AC9" s="7"/>
      <c r="AD9" s="6"/>
      <c r="AE9" s="2"/>
      <c r="AF9" s="2"/>
      <c r="AG9" s="2"/>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2"/>
      <c r="AG10" s="2"/>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2"/>
      <c r="AG11" s="2"/>
      <c r="AH11" s="2"/>
      <c r="AI11" s="2"/>
      <c r="AJ11" s="2"/>
    </row>
    <row r="12" spans="1:36">
      <c r="A12" s="211" t="s">
        <v>20</v>
      </c>
      <c r="B12" s="212"/>
      <c r="C12" s="212"/>
      <c r="D12" s="213"/>
      <c r="E12" s="214" t="s">
        <v>21</v>
      </c>
      <c r="F12" s="215"/>
      <c r="G12" s="215"/>
      <c r="H12" s="215"/>
      <c r="I12" s="215"/>
      <c r="J12" s="215"/>
      <c r="K12" s="215"/>
      <c r="L12" s="215"/>
      <c r="M12" s="215"/>
      <c r="N12" s="215"/>
      <c r="O12" s="215"/>
      <c r="P12" s="215"/>
      <c r="Q12" s="215"/>
      <c r="R12" s="215"/>
      <c r="S12" s="215"/>
      <c r="T12" s="215"/>
      <c r="U12" s="215"/>
      <c r="V12" s="215"/>
      <c r="W12" s="215"/>
      <c r="X12" s="216"/>
      <c r="Y12" s="21"/>
      <c r="Z12" s="184" t="s">
        <v>22</v>
      </c>
      <c r="AA12" s="185"/>
      <c r="AB12" s="185"/>
      <c r="AC12" s="185"/>
      <c r="AD12" s="186"/>
      <c r="AE12" s="2"/>
      <c r="AF12" s="184" t="s">
        <v>23</v>
      </c>
      <c r="AG12" s="186"/>
      <c r="AH12" s="2"/>
      <c r="AI12" s="2"/>
      <c r="AJ12" s="2"/>
    </row>
    <row r="13" spans="1:36">
      <c r="A13" s="193" t="s">
        <v>24</v>
      </c>
      <c r="B13" s="165" t="s">
        <v>25</v>
      </c>
      <c r="C13" s="165" t="s">
        <v>26</v>
      </c>
      <c r="D13" s="166" t="s">
        <v>27</v>
      </c>
      <c r="E13" s="196" t="s">
        <v>28</v>
      </c>
      <c r="F13" s="197"/>
      <c r="G13" s="197"/>
      <c r="H13" s="197"/>
      <c r="I13" s="198" t="s">
        <v>29</v>
      </c>
      <c r="J13" s="199"/>
      <c r="K13" s="199"/>
      <c r="L13" s="199"/>
      <c r="M13" s="199"/>
      <c r="N13" s="199"/>
      <c r="O13" s="199"/>
      <c r="P13" s="199"/>
      <c r="Q13" s="199"/>
      <c r="R13" s="22"/>
      <c r="S13" s="22"/>
      <c r="T13" s="198" t="s">
        <v>30</v>
      </c>
      <c r="U13" s="199"/>
      <c r="V13" s="199"/>
      <c r="W13" s="199"/>
      <c r="X13" s="200"/>
      <c r="Y13" s="21"/>
      <c r="Z13" s="187"/>
      <c r="AA13" s="188"/>
      <c r="AB13" s="188"/>
      <c r="AC13" s="188"/>
      <c r="AD13" s="189"/>
      <c r="AE13" s="2"/>
      <c r="AF13" s="187"/>
      <c r="AG13" s="189"/>
      <c r="AH13" s="23"/>
      <c r="AI13" s="23"/>
      <c r="AJ13" s="23"/>
    </row>
    <row r="14" spans="1:36" ht="32.25" customHeight="1" thickBot="1">
      <c r="A14" s="193"/>
      <c r="B14" s="165"/>
      <c r="C14" s="165"/>
      <c r="D14" s="166"/>
      <c r="E14" s="201" t="s">
        <v>31</v>
      </c>
      <c r="F14" s="202"/>
      <c r="G14" s="202"/>
      <c r="H14" s="202"/>
      <c r="I14" s="179" t="s">
        <v>32</v>
      </c>
      <c r="J14" s="180" t="s">
        <v>33</v>
      </c>
      <c r="K14" s="180" t="s">
        <v>34</v>
      </c>
      <c r="L14" s="181" t="s">
        <v>35</v>
      </c>
      <c r="M14" s="165" t="s">
        <v>36</v>
      </c>
      <c r="N14" s="183" t="s">
        <v>37</v>
      </c>
      <c r="O14" s="163" t="s">
        <v>38</v>
      </c>
      <c r="P14" s="165" t="s">
        <v>39</v>
      </c>
      <c r="Q14" s="163" t="s">
        <v>40</v>
      </c>
      <c r="R14" s="163" t="s">
        <v>41</v>
      </c>
      <c r="S14" s="24"/>
      <c r="T14" s="177" t="s">
        <v>42</v>
      </c>
      <c r="U14" s="165" t="s">
        <v>43</v>
      </c>
      <c r="V14" s="163" t="s">
        <v>44</v>
      </c>
      <c r="W14" s="165" t="s">
        <v>45</v>
      </c>
      <c r="X14" s="166"/>
      <c r="Y14" s="25"/>
      <c r="Z14" s="190"/>
      <c r="AA14" s="191"/>
      <c r="AB14" s="191"/>
      <c r="AC14" s="191"/>
      <c r="AD14" s="192"/>
      <c r="AE14" s="23"/>
      <c r="AF14" s="190"/>
      <c r="AG14" s="192"/>
      <c r="AH14" s="23"/>
      <c r="AI14" s="2"/>
      <c r="AJ14" s="23"/>
    </row>
    <row r="15" spans="1:36" ht="74.25" customHeight="1">
      <c r="A15" s="194"/>
      <c r="B15" s="163"/>
      <c r="C15" s="163"/>
      <c r="D15" s="195"/>
      <c r="E15" s="26" t="s">
        <v>46</v>
      </c>
      <c r="F15" s="27" t="s">
        <v>47</v>
      </c>
      <c r="G15" s="28"/>
      <c r="H15" s="29" t="s">
        <v>48</v>
      </c>
      <c r="I15" s="177"/>
      <c r="J15" s="180"/>
      <c r="K15" s="180"/>
      <c r="L15" s="182"/>
      <c r="M15" s="165"/>
      <c r="N15" s="164"/>
      <c r="O15" s="164"/>
      <c r="P15" s="165"/>
      <c r="Q15" s="164"/>
      <c r="R15" s="164"/>
      <c r="S15" s="30"/>
      <c r="T15" s="178"/>
      <c r="U15" s="165"/>
      <c r="V15" s="164"/>
      <c r="W15" s="31" t="s">
        <v>49</v>
      </c>
      <c r="X15" s="32" t="s">
        <v>50</v>
      </c>
      <c r="Y15" s="25"/>
      <c r="Z15" s="33" t="s">
        <v>51</v>
      </c>
      <c r="AA15" s="34" t="s">
        <v>52</v>
      </c>
      <c r="AB15" s="34" t="s">
        <v>53</v>
      </c>
      <c r="AC15" s="34" t="s">
        <v>54</v>
      </c>
      <c r="AD15" s="35" t="s">
        <v>55</v>
      </c>
      <c r="AE15" s="23"/>
      <c r="AF15" s="33" t="s">
        <v>56</v>
      </c>
      <c r="AG15" s="102" t="s">
        <v>57</v>
      </c>
      <c r="AH15" s="23"/>
      <c r="AI15" s="2"/>
      <c r="AJ15" s="23"/>
    </row>
    <row r="16" spans="1:36" ht="38.25" customHeight="1">
      <c r="A16" s="338">
        <v>1</v>
      </c>
      <c r="B16" s="148" t="s">
        <v>134</v>
      </c>
      <c r="C16" s="340" t="s">
        <v>135</v>
      </c>
      <c r="D16" s="169" t="s">
        <v>136</v>
      </c>
      <c r="E16" s="172" t="s">
        <v>61</v>
      </c>
      <c r="F16" s="175" t="s">
        <v>62</v>
      </c>
      <c r="G16" s="137" t="str">
        <f>+CONCATENATE(E16," - ",F16)</f>
        <v>MUY BAJA - MODERADO</v>
      </c>
      <c r="H16" s="140" t="str">
        <f>+VLOOKUP(G16,[4]Datos!D3:E17,2,FALSE)</f>
        <v>MODERADO</v>
      </c>
      <c r="I16" s="151" t="s">
        <v>137</v>
      </c>
      <c r="J16" s="36" t="s">
        <v>64</v>
      </c>
      <c r="K16" s="37" t="s">
        <v>65</v>
      </c>
      <c r="L16" s="38">
        <f>IF(K16="ASIGNADO",15,IF(K16="NO ASIGNADO",0,""))</f>
        <v>15</v>
      </c>
      <c r="M16" s="153">
        <f>SUM(L16:L22)</f>
        <v>100</v>
      </c>
      <c r="N16" s="155" t="s">
        <v>66</v>
      </c>
      <c r="O16" s="158">
        <f>IF(O19="DÉBIL",0,IF(O19="MODERADO",50,IF(O19="FUERTE",100,"")))</f>
        <v>100</v>
      </c>
      <c r="P16" s="159" t="str">
        <f>IF(AND(M19="FUERTE",N16="FUERTE (SIEMPRE SE EJECUTA)"),"NO","SÍ")</f>
        <v>NO</v>
      </c>
      <c r="Q16" s="162" t="s">
        <v>67</v>
      </c>
      <c r="R16" s="134" t="str">
        <f>IF(AND(E16="MUY BAJA",Q19=2),"MUY BAJA",IF(AND(E16="BAJA",Q19=2),"MUY BAJA",IF(AND(E16="MEDIA",Q19=2),"MUY BAJA",IF(AND(E16="ALTA",Q19=2),"BAJA",IF(AND(E16="MUY ALTA",Q19=2),"MEDIA",IF(AND(E16="MUY BAJA",Q19=1),"MUY BAJA",IF(AND(E16="BAJA",Q19=1),"MUY BAJA",IF(AND(E16="MEDIA",Q19=1),"BAJA",IF(AND(E16="ALTA",Q19=1),"MEDIA",IF(AND(E16="MUY ALTA",Q19=1),"ALTA",E16))))))))))</f>
        <v>MUY BAJA</v>
      </c>
      <c r="S16" s="137" t="str">
        <f>+CONCATENATE(R16," - ",F16)</f>
        <v>MUY BAJA - MODERADO</v>
      </c>
      <c r="T16" s="140" t="str">
        <f>+VLOOKUP(S16,[4]Datos!$D$3:$E$17,2,FALSE)</f>
        <v>MODERADO</v>
      </c>
      <c r="U16" s="143" t="s">
        <v>68</v>
      </c>
      <c r="V16" s="146" t="s">
        <v>138</v>
      </c>
      <c r="W16" s="148" t="s">
        <v>139</v>
      </c>
      <c r="X16" s="335" t="s">
        <v>140</v>
      </c>
      <c r="Y16" s="39"/>
      <c r="Z16" s="128">
        <v>45653</v>
      </c>
      <c r="AA16" s="336" t="s">
        <v>141</v>
      </c>
      <c r="AB16" s="130" t="s">
        <v>142</v>
      </c>
      <c r="AC16" s="130" t="s">
        <v>127</v>
      </c>
      <c r="AD16" s="132"/>
      <c r="AE16" s="2"/>
      <c r="AF16" s="330" t="s">
        <v>143</v>
      </c>
      <c r="AG16" s="333" t="s">
        <v>144</v>
      </c>
      <c r="AH16" s="2"/>
      <c r="AI16" s="2"/>
      <c r="AJ16" s="2"/>
    </row>
    <row r="17" spans="1:36" ht="31.5">
      <c r="A17" s="338"/>
      <c r="B17" s="149"/>
      <c r="C17" s="341"/>
      <c r="D17" s="170"/>
      <c r="E17" s="173"/>
      <c r="F17" s="175"/>
      <c r="G17" s="138"/>
      <c r="H17" s="141"/>
      <c r="I17" s="151"/>
      <c r="J17" s="40" t="s">
        <v>78</v>
      </c>
      <c r="K17" s="41" t="s">
        <v>79</v>
      </c>
      <c r="L17" s="42">
        <f>IF(K17="ADECUADO",15,IF(K17="INADECUADO",0,""))</f>
        <v>15</v>
      </c>
      <c r="M17" s="154"/>
      <c r="N17" s="156"/>
      <c r="O17" s="158"/>
      <c r="P17" s="160"/>
      <c r="Q17" s="162"/>
      <c r="R17" s="135"/>
      <c r="S17" s="138"/>
      <c r="T17" s="141"/>
      <c r="U17" s="144"/>
      <c r="V17" s="147"/>
      <c r="W17" s="149"/>
      <c r="X17" s="127"/>
      <c r="Y17" s="39"/>
      <c r="Z17" s="111"/>
      <c r="AA17" s="336"/>
      <c r="AB17" s="130"/>
      <c r="AC17" s="130"/>
      <c r="AD17" s="132"/>
      <c r="AE17" s="2"/>
      <c r="AF17" s="331"/>
      <c r="AG17" s="334"/>
      <c r="AH17" s="2"/>
      <c r="AI17" s="2"/>
      <c r="AJ17" s="2"/>
    </row>
    <row r="18" spans="1:36" ht="63">
      <c r="A18" s="338"/>
      <c r="B18" s="149"/>
      <c r="C18" s="341"/>
      <c r="D18" s="170"/>
      <c r="E18" s="173"/>
      <c r="F18" s="175"/>
      <c r="G18" s="138"/>
      <c r="H18" s="141"/>
      <c r="I18" s="151"/>
      <c r="J18" s="43" t="s">
        <v>80</v>
      </c>
      <c r="K18" s="41" t="s">
        <v>81</v>
      </c>
      <c r="L18" s="42">
        <f>IF(K18="OPORTUNA",15,IF(K18="INOPORTUNA",0,""))</f>
        <v>15</v>
      </c>
      <c r="M18" s="154"/>
      <c r="N18" s="156"/>
      <c r="O18" s="158"/>
      <c r="P18" s="160"/>
      <c r="Q18" s="44" t="s">
        <v>82</v>
      </c>
      <c r="R18" s="135"/>
      <c r="S18" s="138"/>
      <c r="T18" s="141"/>
      <c r="U18" s="144"/>
      <c r="V18" s="147"/>
      <c r="W18" s="149"/>
      <c r="X18" s="127"/>
      <c r="Y18" s="39"/>
      <c r="Z18" s="111"/>
      <c r="AA18" s="336"/>
      <c r="AB18" s="130"/>
      <c r="AC18" s="130"/>
      <c r="AD18" s="132"/>
      <c r="AE18" s="2"/>
      <c r="AF18" s="331"/>
      <c r="AG18" s="334"/>
      <c r="AH18" s="2"/>
      <c r="AI18" s="2"/>
      <c r="AJ18" s="2"/>
    </row>
    <row r="19" spans="1:36" ht="63">
      <c r="A19" s="338"/>
      <c r="B19" s="149"/>
      <c r="C19" s="341"/>
      <c r="D19" s="170"/>
      <c r="E19" s="173"/>
      <c r="F19" s="175"/>
      <c r="G19" s="138"/>
      <c r="H19" s="141"/>
      <c r="I19" s="151"/>
      <c r="J19" s="40" t="s">
        <v>83</v>
      </c>
      <c r="K19" s="41" t="s">
        <v>84</v>
      </c>
      <c r="L19" s="42">
        <f>IF(K19="PREVENIR",15,IF(K19="DETECTAR",10,IF(K19="NO ES UN CONTROL",0,"")))</f>
        <v>15</v>
      </c>
      <c r="M19" s="113" t="str">
        <f>IF(M16&lt;86,"DÉBIL",IF(M16&lt;96,"MODERADO",IF(M16&lt;101,"FUERTE","")))</f>
        <v>FUERTE</v>
      </c>
      <c r="N19" s="156"/>
      <c r="O19" s="116" t="str">
        <f>IF(AND(M19="FUERTE",N16="FUERTE (SIEMPRE SE EJECUTA)"),"FUERTE",IF(OR(M19="DÉBIL",N16="DÉBIL (NO SE EJECUTA)"),"DÉBIL",IF(OR(M19="MODERADO",N16="MODERADO (ALGUNAS VECES)"),"MODERADO")))</f>
        <v>FUERTE</v>
      </c>
      <c r="P19" s="160"/>
      <c r="Q19" s="118">
        <f>IF(AND($O$19="FUERTE",$Q$16="DIRECTAMENTE"),2,IF(AND($O$19="FUERTE",$Q$16="DIRECTAMENTE"),2,IF(AND($O$19="FUERTE",$Q$16="DIRECTAMENTE"),2,IF(AND($O$19="FUERTE",$Q$16="NO DISMINUYE"),0,IF(AND($O$19="MODERADO",$Q$16="DIRECTAMENTE"),1,IF(AND($O$19="MODERADO",$Q$16="DIRECTAMENTE"),1,IF(AND($O$19="MODERADO",$Q$16="DIRECTAMENTE"),1,IF(AND($O$19="MODERADO",$Q$16="NO DISMINUYE"),0,"N/A"))))))))</f>
        <v>2</v>
      </c>
      <c r="R19" s="135"/>
      <c r="S19" s="138"/>
      <c r="T19" s="141"/>
      <c r="U19" s="144"/>
      <c r="V19" s="121" t="s">
        <v>85</v>
      </c>
      <c r="W19" s="149"/>
      <c r="X19" s="121" t="s">
        <v>86</v>
      </c>
      <c r="Y19" s="45"/>
      <c r="Z19" s="111"/>
      <c r="AA19" s="336"/>
      <c r="AB19" s="130"/>
      <c r="AC19" s="130"/>
      <c r="AD19" s="132"/>
      <c r="AE19" s="2"/>
      <c r="AF19" s="331"/>
      <c r="AG19" s="334"/>
      <c r="AH19" s="2"/>
      <c r="AI19" s="2"/>
      <c r="AJ19" s="2"/>
    </row>
    <row r="20" spans="1:36" ht="47.25">
      <c r="A20" s="338"/>
      <c r="B20" s="149"/>
      <c r="C20" s="341"/>
      <c r="D20" s="170"/>
      <c r="E20" s="173"/>
      <c r="F20" s="175"/>
      <c r="G20" s="138"/>
      <c r="H20" s="141"/>
      <c r="I20" s="151"/>
      <c r="J20" s="40" t="s">
        <v>87</v>
      </c>
      <c r="K20" s="41" t="s">
        <v>88</v>
      </c>
      <c r="L20" s="42">
        <f>IF(K20="CONFIABLE",15,IF(K20="NO CONFIABLE",0,""))</f>
        <v>15</v>
      </c>
      <c r="M20" s="114"/>
      <c r="N20" s="156"/>
      <c r="O20" s="116"/>
      <c r="P20" s="160"/>
      <c r="Q20" s="119"/>
      <c r="R20" s="135"/>
      <c r="S20" s="138"/>
      <c r="T20" s="141"/>
      <c r="U20" s="144"/>
      <c r="V20" s="122"/>
      <c r="W20" s="149"/>
      <c r="X20" s="122"/>
      <c r="Y20" s="45"/>
      <c r="Z20" s="111"/>
      <c r="AA20" s="336"/>
      <c r="AB20" s="130"/>
      <c r="AC20" s="130"/>
      <c r="AD20" s="132"/>
      <c r="AE20" s="2"/>
      <c r="AF20" s="331"/>
      <c r="AG20" s="334"/>
      <c r="AH20" s="2"/>
      <c r="AI20" s="2"/>
      <c r="AJ20" s="2"/>
    </row>
    <row r="21" spans="1:36" ht="47.25">
      <c r="A21" s="338"/>
      <c r="B21" s="149"/>
      <c r="C21" s="341"/>
      <c r="D21" s="170"/>
      <c r="E21" s="173"/>
      <c r="F21" s="175"/>
      <c r="G21" s="138"/>
      <c r="H21" s="141"/>
      <c r="I21" s="151"/>
      <c r="J21" s="40" t="s">
        <v>89</v>
      </c>
      <c r="K21" s="41" t="s">
        <v>90</v>
      </c>
      <c r="L21" s="42">
        <f>IF(K21="SE INVESTIGAN Y SE RESUELVEN OPORTUNAMENTE",15,IF(K21="NO SE INVESTIGAN Y SE RESUELVEN OPORTUNAMENTE",0,""))</f>
        <v>15</v>
      </c>
      <c r="M21" s="114"/>
      <c r="N21" s="156"/>
      <c r="O21" s="116"/>
      <c r="P21" s="160"/>
      <c r="Q21" s="119"/>
      <c r="R21" s="135"/>
      <c r="S21" s="138"/>
      <c r="T21" s="141"/>
      <c r="U21" s="144"/>
      <c r="V21" s="123" t="s">
        <v>91</v>
      </c>
      <c r="W21" s="149"/>
      <c r="X21" s="125" t="s">
        <v>145</v>
      </c>
      <c r="Y21" s="39"/>
      <c r="Z21" s="111"/>
      <c r="AA21" s="336"/>
      <c r="AB21" s="130"/>
      <c r="AC21" s="130"/>
      <c r="AD21" s="132"/>
      <c r="AE21" s="2"/>
      <c r="AF21" s="331"/>
      <c r="AG21" s="334"/>
      <c r="AH21" s="2"/>
      <c r="AI21" s="2"/>
      <c r="AJ21" s="2"/>
    </row>
    <row r="22" spans="1:36" ht="192.75" customHeight="1" thickBot="1">
      <c r="A22" s="339"/>
      <c r="B22" s="150"/>
      <c r="C22" s="342"/>
      <c r="D22" s="171"/>
      <c r="E22" s="174"/>
      <c r="F22" s="176"/>
      <c r="G22" s="139"/>
      <c r="H22" s="142"/>
      <c r="I22" s="152"/>
      <c r="J22" s="46" t="s">
        <v>93</v>
      </c>
      <c r="K22" s="47" t="s">
        <v>94</v>
      </c>
      <c r="L22" s="48">
        <f>IF(K22="COMPLETA",10,IF(K22="INCOMPLETA",5,IF(K22="NO EXISTE",0,"")))</f>
        <v>10</v>
      </c>
      <c r="M22" s="115"/>
      <c r="N22" s="157"/>
      <c r="O22" s="117"/>
      <c r="P22" s="161"/>
      <c r="Q22" s="120"/>
      <c r="R22" s="136"/>
      <c r="S22" s="139"/>
      <c r="T22" s="142"/>
      <c r="U22" s="145"/>
      <c r="V22" s="124"/>
      <c r="W22" s="150"/>
      <c r="X22" s="126"/>
      <c r="Y22" s="39"/>
      <c r="Z22" s="112"/>
      <c r="AA22" s="337"/>
      <c r="AB22" s="131"/>
      <c r="AC22" s="131"/>
      <c r="AD22" s="133"/>
      <c r="AE22" s="2"/>
      <c r="AF22" s="332"/>
      <c r="AG22" s="334"/>
      <c r="AH22" s="2"/>
      <c r="AI22" s="2"/>
      <c r="AJ22" s="2"/>
    </row>
    <row r="29" spans="1:36">
      <c r="D29">
        <v>1</v>
      </c>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779DF8F0-4C45-4B34-9410-7E8FE7FBC9BD}">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21E6-008D-4AC6-91E9-341D81C89165}">
  <dimension ref="A1:AJ26"/>
  <sheetViews>
    <sheetView showGridLines="0" view="pageBreakPreview" topLeftCell="A14" zoomScale="70" zoomScaleNormal="50" zoomScaleSheetLayoutView="70" workbookViewId="0">
      <selection activeCell="E16" sqref="E16:E22"/>
    </sheetView>
  </sheetViews>
  <sheetFormatPr baseColWidth="10" defaultColWidth="11.42578125" defaultRowHeight="15"/>
  <cols>
    <col min="1" max="1" width="36.85546875" customWidth="1"/>
    <col min="2" max="4" width="32.42578125" customWidth="1"/>
    <col min="5" max="7" width="20.85546875" customWidth="1"/>
    <col min="8" max="8" width="25.42578125" customWidth="1"/>
    <col min="9" max="9" width="59.140625" customWidth="1"/>
    <col min="10" max="10" width="53.7109375" customWidth="1"/>
    <col min="11" max="11" width="29" customWidth="1"/>
    <col min="12" max="12" width="11.42578125" customWidth="1"/>
    <col min="13" max="15" width="24.42578125" customWidth="1"/>
    <col min="16" max="16" width="19.7109375" customWidth="1"/>
    <col min="17" max="20" width="25.140625" customWidth="1"/>
    <col min="21" max="21" width="16.42578125" customWidth="1"/>
    <col min="22" max="22" width="33.42578125" customWidth="1"/>
    <col min="23" max="23" width="38.42578125" customWidth="1"/>
    <col min="24" max="24" width="25.42578125" customWidth="1"/>
    <col min="25" max="25" width="1.7109375" customWidth="1"/>
    <col min="26" max="26" width="18.7109375" customWidth="1"/>
    <col min="27" max="27" width="92.140625" customWidth="1"/>
    <col min="28" max="28" width="33.42578125" customWidth="1"/>
    <col min="29" max="29" width="40.28515625" customWidth="1"/>
    <col min="30" max="30" width="34.85546875" customWidth="1"/>
    <col min="31" max="31" width="2.28515625" customWidth="1"/>
    <col min="32" max="32" width="47.28515625" style="107" customWidth="1"/>
    <col min="33" max="33" width="48.28515625" style="107" customWidth="1"/>
    <col min="34" max="36" width="11.42578125" customWidth="1"/>
  </cols>
  <sheetData>
    <row r="1" spans="1:36" ht="27" customHeight="1">
      <c r="A1" s="217"/>
      <c r="B1" s="218" t="s">
        <v>0</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20"/>
      <c r="AD1" s="224" t="s">
        <v>1</v>
      </c>
      <c r="AE1" s="225"/>
      <c r="AF1" s="225"/>
      <c r="AG1" s="1" t="s">
        <v>2</v>
      </c>
      <c r="AH1" s="2"/>
      <c r="AI1" s="2"/>
      <c r="AJ1" s="2"/>
    </row>
    <row r="2" spans="1:36" ht="27" customHeight="1" thickBot="1">
      <c r="A2" s="217"/>
      <c r="B2" s="221"/>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3"/>
      <c r="AD2" s="224" t="s">
        <v>3</v>
      </c>
      <c r="AE2" s="225"/>
      <c r="AF2" s="225"/>
      <c r="AG2" s="3" t="s">
        <v>4</v>
      </c>
      <c r="AH2" s="2"/>
      <c r="AI2" s="2"/>
      <c r="AJ2" s="2"/>
    </row>
    <row r="3" spans="1:36" ht="27" customHeight="1">
      <c r="A3" s="217"/>
      <c r="B3" s="218" t="s">
        <v>5</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20"/>
      <c r="AD3" s="224" t="s">
        <v>6</v>
      </c>
      <c r="AE3" s="225"/>
      <c r="AF3" s="225"/>
      <c r="AG3" s="1" t="s">
        <v>7</v>
      </c>
      <c r="AH3" s="2"/>
      <c r="AI3" s="2"/>
      <c r="AJ3" s="2"/>
    </row>
    <row r="4" spans="1:36" ht="27" customHeight="1" thickBot="1">
      <c r="A4" s="217"/>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c r="AD4" s="224" t="s">
        <v>8</v>
      </c>
      <c r="AE4" s="225"/>
      <c r="AF4" s="225"/>
      <c r="AG4" s="4">
        <v>44838</v>
      </c>
      <c r="AH4" s="2"/>
      <c r="AI4" s="2"/>
      <c r="AJ4" s="2"/>
    </row>
    <row r="5" spans="1:36" ht="27" customHeight="1" thickBot="1">
      <c r="A5" s="5"/>
      <c r="B5" s="6"/>
      <c r="C5" s="6"/>
      <c r="D5" s="6"/>
      <c r="E5" s="6"/>
      <c r="F5" s="6"/>
      <c r="G5" s="6"/>
      <c r="H5" s="6"/>
      <c r="I5" s="6"/>
      <c r="J5" s="6"/>
      <c r="K5" s="6"/>
      <c r="L5" s="6"/>
      <c r="M5" s="6"/>
      <c r="N5" s="6"/>
      <c r="O5" s="6"/>
      <c r="P5" s="6"/>
      <c r="Q5" s="6"/>
      <c r="R5" s="6"/>
      <c r="S5" s="6"/>
      <c r="T5" s="6"/>
      <c r="U5" s="6"/>
      <c r="V5" s="6"/>
      <c r="W5" s="6"/>
      <c r="X5" s="6"/>
      <c r="Y5" s="6"/>
      <c r="Z5" s="6"/>
      <c r="AA5" s="6"/>
      <c r="AB5" s="6"/>
      <c r="AC5" s="7"/>
      <c r="AD5" s="8"/>
      <c r="AE5" s="2"/>
      <c r="AF5" s="103"/>
      <c r="AG5" s="103"/>
      <c r="AH5" s="2"/>
      <c r="AI5" s="2"/>
      <c r="AJ5" s="2"/>
    </row>
    <row r="6" spans="1:36" ht="59.25" customHeight="1" thickBot="1">
      <c r="A6" s="9" t="s">
        <v>9</v>
      </c>
      <c r="B6" s="203" t="s">
        <v>146</v>
      </c>
      <c r="C6" s="204"/>
      <c r="D6" s="204"/>
      <c r="E6" s="204"/>
      <c r="F6" s="204"/>
      <c r="G6" s="204"/>
      <c r="H6" s="205"/>
      <c r="I6" s="6"/>
      <c r="J6" s="10"/>
      <c r="K6" s="11" t="s">
        <v>10</v>
      </c>
      <c r="L6" s="12"/>
      <c r="M6" s="206">
        <v>45321</v>
      </c>
      <c r="N6" s="207"/>
      <c r="O6" s="6"/>
      <c r="P6" s="6"/>
      <c r="Q6" s="6"/>
      <c r="R6" s="6"/>
      <c r="S6" s="6"/>
      <c r="T6" s="6"/>
      <c r="U6" s="6"/>
      <c r="V6" s="6"/>
      <c r="W6" s="6"/>
      <c r="X6" s="6"/>
      <c r="Y6" s="6"/>
      <c r="Z6" s="6"/>
      <c r="AA6" s="6"/>
      <c r="AB6" s="6"/>
      <c r="AC6" s="7"/>
      <c r="AD6" s="6"/>
      <c r="AE6" s="2"/>
      <c r="AF6" s="103"/>
      <c r="AG6" s="103"/>
      <c r="AH6" s="2"/>
      <c r="AI6" s="2"/>
      <c r="AJ6" s="2"/>
    </row>
    <row r="7" spans="1:36" ht="27" customHeight="1" thickBot="1">
      <c r="A7" s="13"/>
      <c r="B7" s="10"/>
      <c r="C7" s="10"/>
      <c r="D7" s="10"/>
      <c r="E7" s="10"/>
      <c r="F7" s="10"/>
      <c r="G7" s="10"/>
      <c r="H7" s="10"/>
      <c r="I7" s="10"/>
      <c r="J7" s="10"/>
      <c r="K7" s="10"/>
      <c r="L7" s="10"/>
      <c r="M7" s="10"/>
      <c r="N7" s="10"/>
      <c r="O7" s="6"/>
      <c r="P7" s="6"/>
      <c r="Q7" s="6"/>
      <c r="R7" s="6"/>
      <c r="S7" s="6"/>
      <c r="T7" s="6"/>
      <c r="U7" s="6"/>
      <c r="V7" s="6"/>
      <c r="W7" s="6"/>
      <c r="X7" s="6"/>
      <c r="Y7" s="6"/>
      <c r="Z7" s="6"/>
      <c r="AA7" s="6"/>
      <c r="AB7" s="6"/>
      <c r="AC7" s="7"/>
      <c r="AD7" s="6"/>
      <c r="AE7" s="2"/>
      <c r="AF7" s="103"/>
      <c r="AG7" s="103"/>
      <c r="AH7" s="2"/>
      <c r="AI7" s="2"/>
      <c r="AJ7" s="2"/>
    </row>
    <row r="8" spans="1:36" ht="59.25" customHeight="1" thickBot="1">
      <c r="A8" s="9" t="s">
        <v>11</v>
      </c>
      <c r="B8" s="368" t="s">
        <v>147</v>
      </c>
      <c r="C8" s="369"/>
      <c r="D8" s="369"/>
      <c r="E8" s="369"/>
      <c r="F8" s="369"/>
      <c r="G8" s="369"/>
      <c r="H8" s="369"/>
      <c r="I8" s="370"/>
      <c r="J8" s="6"/>
      <c r="K8" s="14" t="s">
        <v>13</v>
      </c>
      <c r="L8" s="14"/>
      <c r="M8" s="14" t="s">
        <v>14</v>
      </c>
      <c r="N8" s="14" t="s">
        <v>15</v>
      </c>
      <c r="O8" s="14" t="s">
        <v>16</v>
      </c>
      <c r="P8" s="6"/>
      <c r="Q8" s="6"/>
      <c r="R8" s="6"/>
      <c r="S8" s="6"/>
      <c r="T8" s="6"/>
      <c r="U8" s="6"/>
      <c r="V8" s="6"/>
      <c r="W8" s="6"/>
      <c r="X8" s="6"/>
      <c r="Y8" s="6"/>
      <c r="Z8" s="6"/>
      <c r="AA8" s="6"/>
      <c r="AB8" s="6"/>
      <c r="AC8" s="7"/>
      <c r="AD8" s="6"/>
      <c r="AE8" s="2"/>
      <c r="AF8" s="103"/>
      <c r="AG8" s="103"/>
      <c r="AH8" s="2"/>
      <c r="AI8" s="2"/>
      <c r="AJ8" s="2"/>
    </row>
    <row r="9" spans="1:36" ht="59.25" customHeight="1" thickBot="1">
      <c r="A9" s="9" t="s">
        <v>17</v>
      </c>
      <c r="B9" s="368" t="s">
        <v>148</v>
      </c>
      <c r="C9" s="369"/>
      <c r="D9" s="369"/>
      <c r="E9" s="369"/>
      <c r="F9" s="369"/>
      <c r="G9" s="369"/>
      <c r="H9" s="369"/>
      <c r="I9" s="370"/>
      <c r="J9" s="6"/>
      <c r="K9" s="15"/>
      <c r="L9" s="15"/>
      <c r="M9" s="15"/>
      <c r="N9" s="15"/>
      <c r="O9" s="15" t="s">
        <v>19</v>
      </c>
      <c r="P9" s="6"/>
      <c r="Q9" s="6"/>
      <c r="R9" s="6"/>
      <c r="S9" s="6"/>
      <c r="T9" s="6"/>
      <c r="U9" s="6"/>
      <c r="V9" s="6"/>
      <c r="W9" s="6"/>
      <c r="X9" s="6"/>
      <c r="Y9" s="6"/>
      <c r="Z9" s="6"/>
      <c r="AA9" s="6"/>
      <c r="AB9" s="6"/>
      <c r="AC9" s="7"/>
      <c r="AD9" s="6"/>
      <c r="AE9" s="2"/>
      <c r="AF9" s="103"/>
      <c r="AG9" s="103"/>
      <c r="AH9" s="2"/>
      <c r="AI9" s="2"/>
      <c r="AJ9" s="2"/>
    </row>
    <row r="10" spans="1:36" ht="15.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7"/>
      <c r="AD10" s="6"/>
      <c r="AE10" s="2"/>
      <c r="AF10" s="103"/>
      <c r="AG10" s="103"/>
      <c r="AH10" s="2"/>
      <c r="AI10" s="2"/>
      <c r="AJ10" s="2"/>
    </row>
    <row r="11" spans="1:36" ht="15.75" customHeight="1" thickBot="1">
      <c r="A11" s="17"/>
      <c r="B11" s="6"/>
      <c r="C11" s="6"/>
      <c r="D11" s="6"/>
      <c r="E11" s="6"/>
      <c r="F11" s="6"/>
      <c r="G11" s="6"/>
      <c r="H11" s="6"/>
      <c r="I11" s="6"/>
      <c r="J11" s="6"/>
      <c r="K11" s="6"/>
      <c r="L11" s="6"/>
      <c r="M11" s="6"/>
      <c r="N11" s="6"/>
      <c r="O11" s="6"/>
      <c r="P11" s="6"/>
      <c r="Q11" s="6"/>
      <c r="R11" s="6"/>
      <c r="S11" s="6"/>
      <c r="T11" s="6"/>
      <c r="U11" s="6"/>
      <c r="V11" s="6"/>
      <c r="W11" s="6"/>
      <c r="X11" s="6"/>
      <c r="Y11" s="6"/>
      <c r="Z11" s="18"/>
      <c r="AA11" s="18"/>
      <c r="AB11" s="18"/>
      <c r="AC11" s="19"/>
      <c r="AD11" s="20"/>
      <c r="AE11" s="2"/>
      <c r="AF11" s="103"/>
      <c r="AG11" s="103"/>
      <c r="AH11" s="2"/>
      <c r="AI11" s="2"/>
      <c r="AJ11" s="2"/>
    </row>
    <row r="12" spans="1:36">
      <c r="A12" s="211" t="s">
        <v>20</v>
      </c>
      <c r="B12" s="212"/>
      <c r="C12" s="212"/>
      <c r="D12" s="213"/>
      <c r="E12" s="214" t="s">
        <v>21</v>
      </c>
      <c r="F12" s="215"/>
      <c r="G12" s="215"/>
      <c r="H12" s="215"/>
      <c r="I12" s="215"/>
      <c r="J12" s="215"/>
      <c r="K12" s="215"/>
      <c r="L12" s="215"/>
      <c r="M12" s="215"/>
      <c r="N12" s="215"/>
      <c r="O12" s="215"/>
      <c r="P12" s="215"/>
      <c r="Q12" s="215"/>
      <c r="R12" s="215"/>
      <c r="S12" s="215"/>
      <c r="T12" s="215"/>
      <c r="U12" s="215"/>
      <c r="V12" s="215"/>
      <c r="W12" s="215"/>
      <c r="X12" s="216"/>
      <c r="Y12" s="21"/>
      <c r="Z12" s="184" t="s">
        <v>22</v>
      </c>
      <c r="AA12" s="185"/>
      <c r="AB12" s="185"/>
      <c r="AC12" s="185"/>
      <c r="AD12" s="186"/>
      <c r="AE12" s="2"/>
      <c r="AF12" s="184" t="s">
        <v>23</v>
      </c>
      <c r="AG12" s="186"/>
      <c r="AH12" s="2"/>
      <c r="AI12" s="2"/>
      <c r="AJ12" s="2"/>
    </row>
    <row r="13" spans="1:36">
      <c r="A13" s="193" t="s">
        <v>24</v>
      </c>
      <c r="B13" s="165" t="s">
        <v>25</v>
      </c>
      <c r="C13" s="165" t="s">
        <v>26</v>
      </c>
      <c r="D13" s="166" t="s">
        <v>27</v>
      </c>
      <c r="E13" s="196" t="s">
        <v>28</v>
      </c>
      <c r="F13" s="197"/>
      <c r="G13" s="197"/>
      <c r="H13" s="197"/>
      <c r="I13" s="198" t="s">
        <v>29</v>
      </c>
      <c r="J13" s="199"/>
      <c r="K13" s="199"/>
      <c r="L13" s="199"/>
      <c r="M13" s="199"/>
      <c r="N13" s="199"/>
      <c r="O13" s="199"/>
      <c r="P13" s="199"/>
      <c r="Q13" s="199"/>
      <c r="R13" s="22"/>
      <c r="S13" s="22"/>
      <c r="T13" s="198" t="s">
        <v>30</v>
      </c>
      <c r="U13" s="199"/>
      <c r="V13" s="199"/>
      <c r="W13" s="199"/>
      <c r="X13" s="200"/>
      <c r="Y13" s="21"/>
      <c r="Z13" s="187"/>
      <c r="AA13" s="188"/>
      <c r="AB13" s="188"/>
      <c r="AC13" s="188"/>
      <c r="AD13" s="189"/>
      <c r="AE13" s="2"/>
      <c r="AF13" s="187"/>
      <c r="AG13" s="189"/>
      <c r="AH13" s="23"/>
      <c r="AI13" s="23"/>
      <c r="AJ13" s="23"/>
    </row>
    <row r="14" spans="1:36" ht="32.25" customHeight="1" thickBot="1">
      <c r="A14" s="193"/>
      <c r="B14" s="165"/>
      <c r="C14" s="165"/>
      <c r="D14" s="166"/>
      <c r="E14" s="201" t="s">
        <v>31</v>
      </c>
      <c r="F14" s="202"/>
      <c r="G14" s="202"/>
      <c r="H14" s="202"/>
      <c r="I14" s="366" t="s">
        <v>32</v>
      </c>
      <c r="J14" s="180" t="s">
        <v>33</v>
      </c>
      <c r="K14" s="180" t="s">
        <v>34</v>
      </c>
      <c r="L14" s="181" t="s">
        <v>35</v>
      </c>
      <c r="M14" s="165" t="s">
        <v>36</v>
      </c>
      <c r="N14" s="183" t="s">
        <v>37</v>
      </c>
      <c r="O14" s="163" t="s">
        <v>38</v>
      </c>
      <c r="P14" s="165" t="s">
        <v>39</v>
      </c>
      <c r="Q14" s="163" t="s">
        <v>40</v>
      </c>
      <c r="R14" s="163" t="s">
        <v>41</v>
      </c>
      <c r="S14" s="24"/>
      <c r="T14" s="177" t="s">
        <v>42</v>
      </c>
      <c r="U14" s="165" t="s">
        <v>43</v>
      </c>
      <c r="V14" s="163" t="s">
        <v>44</v>
      </c>
      <c r="W14" s="165" t="s">
        <v>45</v>
      </c>
      <c r="X14" s="166"/>
      <c r="Y14" s="25"/>
      <c r="Z14" s="190"/>
      <c r="AA14" s="191"/>
      <c r="AB14" s="191"/>
      <c r="AC14" s="191"/>
      <c r="AD14" s="192"/>
      <c r="AE14" s="23"/>
      <c r="AF14" s="190"/>
      <c r="AG14" s="192"/>
      <c r="AH14" s="23"/>
      <c r="AI14" s="2"/>
      <c r="AJ14" s="23"/>
    </row>
    <row r="15" spans="1:36" ht="74.25" customHeight="1">
      <c r="A15" s="194"/>
      <c r="B15" s="163"/>
      <c r="C15" s="163"/>
      <c r="D15" s="195"/>
      <c r="E15" s="26" t="s">
        <v>46</v>
      </c>
      <c r="F15" s="27" t="s">
        <v>47</v>
      </c>
      <c r="G15" s="28"/>
      <c r="H15" s="29" t="s">
        <v>48</v>
      </c>
      <c r="I15" s="367"/>
      <c r="J15" s="180"/>
      <c r="K15" s="180"/>
      <c r="L15" s="182"/>
      <c r="M15" s="165"/>
      <c r="N15" s="164"/>
      <c r="O15" s="164"/>
      <c r="P15" s="165"/>
      <c r="Q15" s="164"/>
      <c r="R15" s="164"/>
      <c r="S15" s="30"/>
      <c r="T15" s="178"/>
      <c r="U15" s="165"/>
      <c r="V15" s="164"/>
      <c r="W15" s="104" t="s">
        <v>49</v>
      </c>
      <c r="X15" s="32" t="s">
        <v>50</v>
      </c>
      <c r="Y15" s="25"/>
      <c r="Z15" s="32" t="s">
        <v>51</v>
      </c>
      <c r="AA15" s="32" t="s">
        <v>52</v>
      </c>
      <c r="AB15" s="32" t="s">
        <v>53</v>
      </c>
      <c r="AC15" s="32" t="s">
        <v>54</v>
      </c>
      <c r="AD15" s="32" t="s">
        <v>55</v>
      </c>
      <c r="AE15" s="23"/>
      <c r="AF15" s="105" t="s">
        <v>56</v>
      </c>
      <c r="AG15" s="105" t="s">
        <v>149</v>
      </c>
      <c r="AH15" s="23"/>
      <c r="AI15" s="2"/>
      <c r="AJ15" s="23"/>
    </row>
    <row r="16" spans="1:36" ht="192.95" customHeight="1">
      <c r="A16" s="167">
        <v>1</v>
      </c>
      <c r="B16" s="360" t="s">
        <v>150</v>
      </c>
      <c r="C16" s="363" t="s">
        <v>151</v>
      </c>
      <c r="D16" s="363" t="s">
        <v>152</v>
      </c>
      <c r="E16" s="172" t="s">
        <v>61</v>
      </c>
      <c r="F16" s="175" t="s">
        <v>62</v>
      </c>
      <c r="G16" s="137" t="str">
        <f>+CONCATENATE(E16," - ",F16)</f>
        <v>MUY BAJA - MODERADO</v>
      </c>
      <c r="H16" s="140" t="str">
        <f>+VLOOKUP(G16,[5]Datos!D3:E17,2,FALSE)</f>
        <v>MODERADO</v>
      </c>
      <c r="I16" s="151" t="s">
        <v>153</v>
      </c>
      <c r="J16" s="36" t="s">
        <v>64</v>
      </c>
      <c r="K16" s="37" t="s">
        <v>65</v>
      </c>
      <c r="L16" s="38">
        <f>IF(K16="ASIGNADO",15,IF(K16="NO ASIGNADO",0,""))</f>
        <v>15</v>
      </c>
      <c r="M16" s="153">
        <f>SUM(L16:L22)</f>
        <v>100</v>
      </c>
      <c r="N16" s="155" t="s">
        <v>66</v>
      </c>
      <c r="O16" s="158">
        <f>IF(O19="DÉBIL",0,IF(O19="MODERADO",50,IF(O19="FUERTE",100,"")))</f>
        <v>100</v>
      </c>
      <c r="P16" s="159" t="str">
        <f>IF(AND(M19="FUERTE",N16="FUERTE (SIEMPRE SE EJECUTA)"),"NO","SÍ")</f>
        <v>NO</v>
      </c>
      <c r="Q16" s="162" t="s">
        <v>67</v>
      </c>
      <c r="R16" s="134" t="str">
        <f>IF(AND(E16="MUY BAJA",Q19=2),"MUY BAJA",IF(AND(E16="BAJA",Q19=2),"MUY BAJA",IF(AND(E16="MEDIA",Q19=2),"MUY BAJA",IF(AND(E16="ALTA",Q19=2),"BAJA",IF(AND(E16="MUY ALTA",Q19=2),"MEDIA",IF(AND(E16="MUY BAJA",Q19=1),"MUY BAJA",IF(AND(E16="BAJA",Q19=1),"MUY BAJA",IF(AND(E16="MEDIA",Q19=1),"BAJA",IF(AND(E16="ALTA",Q19=1),"MEDIA",IF(AND(E16="MUY ALTA",Q19=1),"ALTA",E16))))))))))</f>
        <v>MUY BAJA</v>
      </c>
      <c r="S16" s="137" t="str">
        <f>+CONCATENATE(R16," - ",F16)</f>
        <v>MUY BAJA - MODERADO</v>
      </c>
      <c r="T16" s="140" t="str">
        <f>+VLOOKUP(S16,[5]Datos!$D$3:$E$17,2,FALSE)</f>
        <v>MODERADO</v>
      </c>
      <c r="U16" s="143" t="s">
        <v>68</v>
      </c>
      <c r="V16" s="146" t="s">
        <v>154</v>
      </c>
      <c r="W16" s="148" t="s">
        <v>155</v>
      </c>
      <c r="X16" s="346" t="s">
        <v>156</v>
      </c>
      <c r="Y16" s="39"/>
      <c r="Z16" s="348">
        <v>45656</v>
      </c>
      <c r="AA16" s="351" t="s">
        <v>157</v>
      </c>
      <c r="AB16" s="354"/>
      <c r="AC16" s="357" t="s">
        <v>127</v>
      </c>
      <c r="AD16" s="148"/>
      <c r="AE16" s="2"/>
      <c r="AF16" s="343" t="s">
        <v>158</v>
      </c>
      <c r="AG16" s="343" t="s">
        <v>159</v>
      </c>
      <c r="AH16" s="106"/>
      <c r="AI16" s="2"/>
      <c r="AJ16" s="2"/>
    </row>
    <row r="17" spans="1:36" ht="100.5" customHeight="1">
      <c r="A17" s="167"/>
      <c r="B17" s="361"/>
      <c r="C17" s="364"/>
      <c r="D17" s="364"/>
      <c r="E17" s="173"/>
      <c r="F17" s="175"/>
      <c r="G17" s="138"/>
      <c r="H17" s="141"/>
      <c r="I17" s="151"/>
      <c r="J17" s="40" t="s">
        <v>78</v>
      </c>
      <c r="K17" s="41" t="s">
        <v>79</v>
      </c>
      <c r="L17" s="42">
        <f>IF(K17="ADECUADO",15,IF(K17="INADECUADO",0,""))</f>
        <v>15</v>
      </c>
      <c r="M17" s="154"/>
      <c r="N17" s="156"/>
      <c r="O17" s="158"/>
      <c r="P17" s="160"/>
      <c r="Q17" s="162"/>
      <c r="R17" s="135"/>
      <c r="S17" s="138"/>
      <c r="T17" s="141"/>
      <c r="U17" s="144"/>
      <c r="V17" s="147"/>
      <c r="W17" s="149"/>
      <c r="X17" s="347"/>
      <c r="Y17" s="39"/>
      <c r="Z17" s="349"/>
      <c r="AA17" s="352"/>
      <c r="AB17" s="355"/>
      <c r="AC17" s="358"/>
      <c r="AD17" s="149"/>
      <c r="AE17" s="2"/>
      <c r="AF17" s="344"/>
      <c r="AG17" s="344"/>
      <c r="AH17" s="2"/>
      <c r="AI17" s="2"/>
      <c r="AJ17" s="2"/>
    </row>
    <row r="18" spans="1:36" ht="100.5" customHeight="1">
      <c r="A18" s="167"/>
      <c r="B18" s="361"/>
      <c r="C18" s="364"/>
      <c r="D18" s="364"/>
      <c r="E18" s="173"/>
      <c r="F18" s="175"/>
      <c r="G18" s="138"/>
      <c r="H18" s="141"/>
      <c r="I18" s="151"/>
      <c r="J18" s="43" t="s">
        <v>80</v>
      </c>
      <c r="K18" s="41" t="s">
        <v>81</v>
      </c>
      <c r="L18" s="42">
        <f>IF(K18="OPORTUNA",15,IF(K18="INOPORTUNA",0,""))</f>
        <v>15</v>
      </c>
      <c r="M18" s="154"/>
      <c r="N18" s="156"/>
      <c r="O18" s="158"/>
      <c r="P18" s="160"/>
      <c r="Q18" s="44" t="s">
        <v>82</v>
      </c>
      <c r="R18" s="135"/>
      <c r="S18" s="138"/>
      <c r="T18" s="141"/>
      <c r="U18" s="144"/>
      <c r="V18" s="147"/>
      <c r="W18" s="149"/>
      <c r="X18" s="347"/>
      <c r="Y18" s="39"/>
      <c r="Z18" s="349"/>
      <c r="AA18" s="352"/>
      <c r="AB18" s="355"/>
      <c r="AC18" s="358"/>
      <c r="AD18" s="149"/>
      <c r="AE18" s="2"/>
      <c r="AF18" s="344"/>
      <c r="AG18" s="344"/>
      <c r="AH18" s="2"/>
      <c r="AI18" s="2"/>
      <c r="AJ18" s="2"/>
    </row>
    <row r="19" spans="1:36" ht="100.5" customHeight="1">
      <c r="A19" s="167"/>
      <c r="B19" s="361"/>
      <c r="C19" s="364"/>
      <c r="D19" s="364"/>
      <c r="E19" s="173"/>
      <c r="F19" s="175"/>
      <c r="G19" s="138"/>
      <c r="H19" s="141"/>
      <c r="I19" s="151"/>
      <c r="J19" s="40" t="s">
        <v>83</v>
      </c>
      <c r="K19" s="41" t="s">
        <v>84</v>
      </c>
      <c r="L19" s="42">
        <f>IF(K19="PREVENIR",15,IF(K19="DETECTAR",10,IF(K19="NO ES UN CONTROL",0,"")))</f>
        <v>15</v>
      </c>
      <c r="M19" s="113" t="str">
        <f>IF(M16&lt;86,"DÉBIL",IF(M16&lt;96,"MODERADO",IF(M16&lt;101,"FUERTE","")))</f>
        <v>FUERTE</v>
      </c>
      <c r="N19" s="156"/>
      <c r="O19" s="116" t="str">
        <f>IF(AND(M19="FUERTE",N16="FUERTE (SIEMPRE SE EJECUTA)"),"FUERTE",IF(OR(M19="DÉBIL",N16="DÉBIL (NO SE EJECUTA)"),"DÉBIL",IF(OR(M19="MODERADO",N16="MODERADO (ALGUNAS VECES)"),"MODERADO")))</f>
        <v>FUERTE</v>
      </c>
      <c r="P19" s="160"/>
      <c r="Q19" s="118">
        <f>IF(AND($O$19="FUERTE",$Q$16="DIRECTAMENTE"),2,IF(AND($O$19="FUERTE",$Q$16="DIRECTAMENTE"),2,IF(AND($O$19="FUERTE",$Q$16="DIRECTAMENTE"),2,IF(AND($O$19="FUERTE",$Q$16="NO DISMINUYE"),0,IF(AND($O$19="MODERADO",$Q$16="DIRECTAMENTE"),1,IF(AND($O$19="MODERADO",$Q$16="DIRECTAMENTE"),1,IF(AND($O$19="MODERADO",$Q$16="DIRECTAMENTE"),1,IF(AND($O$19="MODERADO",$Q$16="NO DISMINUYE"),0,"N/A"))))))))</f>
        <v>2</v>
      </c>
      <c r="R19" s="135"/>
      <c r="S19" s="138"/>
      <c r="T19" s="141"/>
      <c r="U19" s="144"/>
      <c r="V19" s="121" t="s">
        <v>85</v>
      </c>
      <c r="W19" s="149"/>
      <c r="X19" s="121" t="s">
        <v>86</v>
      </c>
      <c r="Y19" s="45"/>
      <c r="Z19" s="349"/>
      <c r="AA19" s="352"/>
      <c r="AB19" s="355"/>
      <c r="AC19" s="358"/>
      <c r="AD19" s="149"/>
      <c r="AE19" s="2"/>
      <c r="AF19" s="344"/>
      <c r="AG19" s="344"/>
      <c r="AH19" s="2"/>
      <c r="AI19" s="2"/>
      <c r="AJ19" s="2"/>
    </row>
    <row r="20" spans="1:36" ht="100.5" customHeight="1">
      <c r="A20" s="167"/>
      <c r="B20" s="361"/>
      <c r="C20" s="364"/>
      <c r="D20" s="364"/>
      <c r="E20" s="173"/>
      <c r="F20" s="175"/>
      <c r="G20" s="138"/>
      <c r="H20" s="141"/>
      <c r="I20" s="151"/>
      <c r="J20" s="40" t="s">
        <v>87</v>
      </c>
      <c r="K20" s="41" t="s">
        <v>88</v>
      </c>
      <c r="L20" s="42">
        <f>IF(K20="CONFIABLE",15,IF(K20="NO CONFIABLE",0,""))</f>
        <v>15</v>
      </c>
      <c r="M20" s="114"/>
      <c r="N20" s="156"/>
      <c r="O20" s="116"/>
      <c r="P20" s="160"/>
      <c r="Q20" s="119"/>
      <c r="R20" s="135"/>
      <c r="S20" s="138"/>
      <c r="T20" s="141"/>
      <c r="U20" s="144"/>
      <c r="V20" s="122"/>
      <c r="W20" s="149"/>
      <c r="X20" s="122"/>
      <c r="Y20" s="45"/>
      <c r="Z20" s="349"/>
      <c r="AA20" s="352"/>
      <c r="AB20" s="355"/>
      <c r="AC20" s="358"/>
      <c r="AD20" s="149"/>
      <c r="AE20" s="2"/>
      <c r="AF20" s="344"/>
      <c r="AG20" s="344"/>
      <c r="AH20" s="2"/>
      <c r="AI20" s="2"/>
      <c r="AJ20" s="2"/>
    </row>
    <row r="21" spans="1:36" ht="156.75" customHeight="1">
      <c r="A21" s="167"/>
      <c r="B21" s="361"/>
      <c r="C21" s="364"/>
      <c r="D21" s="364"/>
      <c r="E21" s="173"/>
      <c r="F21" s="175"/>
      <c r="G21" s="138"/>
      <c r="H21" s="141"/>
      <c r="I21" s="151"/>
      <c r="J21" s="40" t="s">
        <v>89</v>
      </c>
      <c r="K21" s="41" t="s">
        <v>90</v>
      </c>
      <c r="L21" s="42">
        <f>IF(K21="SE INVESTIGAN Y SE RESUELVEN OPORTUNAMENTE",15,IF(K21="NO SE INVESTIGAN Y SE RESUELVEN OPORTUNAMENTE",0,""))</f>
        <v>15</v>
      </c>
      <c r="M21" s="114"/>
      <c r="N21" s="156"/>
      <c r="O21" s="116"/>
      <c r="P21" s="160"/>
      <c r="Q21" s="119"/>
      <c r="R21" s="135"/>
      <c r="S21" s="138"/>
      <c r="T21" s="141"/>
      <c r="U21" s="144"/>
      <c r="V21" s="123"/>
      <c r="W21" s="149"/>
      <c r="X21" s="125" t="s">
        <v>160</v>
      </c>
      <c r="Y21" s="39"/>
      <c r="Z21" s="349"/>
      <c r="AA21" s="352"/>
      <c r="AB21" s="355"/>
      <c r="AC21" s="358"/>
      <c r="AD21" s="149"/>
      <c r="AE21" s="2"/>
      <c r="AF21" s="344"/>
      <c r="AG21" s="344"/>
      <c r="AH21" s="2"/>
      <c r="AI21" s="2"/>
      <c r="AJ21" s="2"/>
    </row>
    <row r="22" spans="1:36" ht="237.95" customHeight="1" thickBot="1">
      <c r="A22" s="168"/>
      <c r="B22" s="362"/>
      <c r="C22" s="365"/>
      <c r="D22" s="365"/>
      <c r="E22" s="174"/>
      <c r="F22" s="176"/>
      <c r="G22" s="139"/>
      <c r="H22" s="142"/>
      <c r="I22" s="152"/>
      <c r="J22" s="46" t="s">
        <v>93</v>
      </c>
      <c r="K22" s="47" t="s">
        <v>94</v>
      </c>
      <c r="L22" s="48">
        <f>IF(K22="COMPLETA",10,IF(K22="INCOMPLETA",5,IF(K22="NO EXISTE",0,"")))</f>
        <v>10</v>
      </c>
      <c r="M22" s="115"/>
      <c r="N22" s="157"/>
      <c r="O22" s="117"/>
      <c r="P22" s="161"/>
      <c r="Q22" s="120"/>
      <c r="R22" s="136"/>
      <c r="S22" s="139"/>
      <c r="T22" s="142"/>
      <c r="U22" s="145"/>
      <c r="V22" s="124"/>
      <c r="W22" s="150"/>
      <c r="X22" s="126"/>
      <c r="Y22" s="39"/>
      <c r="Z22" s="350"/>
      <c r="AA22" s="353"/>
      <c r="AB22" s="356"/>
      <c r="AC22" s="359"/>
      <c r="AD22" s="150"/>
      <c r="AE22" s="2"/>
      <c r="AF22" s="345"/>
      <c r="AG22" s="345"/>
      <c r="AH22" s="2"/>
      <c r="AI22" s="2"/>
      <c r="AJ22" s="2"/>
    </row>
    <row r="23" spans="1:36" ht="18.75">
      <c r="AG23" s="108"/>
    </row>
    <row r="26" spans="1:36">
      <c r="AG26" s="109"/>
    </row>
  </sheetData>
  <dataConsolidate/>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AA1A30A2-45E8-4039-9F3F-50C351FDFFDE}">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DIRECCIONAMIENTO ESTRATEGICO</vt:lpstr>
      <vt:lpstr>SERVICIO A LA CIUDADANIA</vt:lpstr>
      <vt:lpstr>COMUNICACION ESTRATEGICA</vt:lpstr>
      <vt:lpstr>GESTION DEL CONOCIMIENTO</vt:lpstr>
      <vt:lpstr>GESTION TICS</vt:lpstr>
      <vt:lpstr>'COMUNICACION ESTRATEGICA'!Área_de_impresión</vt:lpstr>
      <vt:lpstr>'DIRECCIONAMIENTO ESTRATEGICO'!Área_de_impresión</vt:lpstr>
      <vt:lpstr>'GESTION DEL CONOCIMIENTO'!Área_de_impresión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dc:creator>
  <cp:lastModifiedBy>CARLOS ANDRES GUERRA</cp:lastModifiedBy>
  <dcterms:created xsi:type="dcterms:W3CDTF">2025-01-14T22:56:16Z</dcterms:created>
  <dcterms:modified xsi:type="dcterms:W3CDTF">2025-01-14T23:19:39Z</dcterms:modified>
</cp:coreProperties>
</file>